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2" activeTab="4"/>
  </bookViews>
  <sheets>
    <sheet name="INVESTIMENTI" sheetId="1" r:id="rId1"/>
    <sheet name="CONTO EC SEMPLICE" sheetId="2" r:id="rId2"/>
    <sheet name="PIANO CASSA" sheetId="3" r:id="rId3"/>
    <sheet name="CONTO_EC_COMPLETO" sheetId="4" r:id="rId4"/>
    <sheet name="Stato Patrim e Rendiconto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<sst xmlns="http://schemas.openxmlformats.org/spreadsheetml/2006/main" count="413" uniqueCount="199">
  <si>
    <t>Piano di cassa</t>
  </si>
  <si>
    <t>Uscite</t>
  </si>
  <si>
    <t xml:space="preserve">USCITE 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</si>
  <si>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</si>
  <si>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</si>
  <si>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</si>
  <si>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</si>
  <si>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</si>
  <si>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</si>
  <si>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</si>
  <si>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</si>
  <si>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</si>
  <si>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</si>
  <si>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</si>
  <si>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</si>
  <si>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rinviate</t>
  </si>
  <si>
    <t>INVESTIMENTI</t>
  </si>
  <si>
    <t>previste</t>
  </si>
  <si>
    <t>Mese</t>
  </si>
  <si>
    <t>sostenute</t>
  </si>
  <si>
    <t>ai mesi</t>
  </si>
  <si>
    <t>successivi</t>
  </si>
  <si>
    <t>Investimenti immateriali</t>
  </si>
  <si>
    <t>Investimenti materiali</t>
  </si>
  <si>
    <t>TOTALE USCITE INVESTIMENTI</t>
  </si>
  <si>
    <t>COSTI</t>
  </si>
  <si>
    <t xml:space="preserve">ai mesi </t>
  </si>
  <si>
    <t>Costi variabili</t>
  </si>
  <si>
    <t>TOTALE USCITE COSTI VARIABILI</t>
  </si>
  <si>
    <t>Costi fissi</t>
  </si>
  <si>
    <t>TOTALE  USCITE COSTI  FISSI</t>
  </si>
  <si>
    <t>TOTALE USCITE COSTI</t>
  </si>
  <si>
    <t>ALTRE</t>
  </si>
  <si>
    <t>USCITE</t>
  </si>
  <si>
    <t>Cauzioni locali in affitto</t>
  </si>
  <si>
    <t>Altre uscite</t>
  </si>
  <si>
    <t xml:space="preserve">TOTALE ALTRE USCITE </t>
  </si>
  <si>
    <t>TOTALE USCITE</t>
  </si>
  <si>
    <t>investimenti + costi + altre uscite</t>
  </si>
  <si>
    <t>Entrate</t>
  </si>
  <si>
    <t>ENTRATE</t>
  </si>
  <si>
    <t>incassate</t>
  </si>
  <si>
    <t>Ricavi</t>
  </si>
  <si>
    <t xml:space="preserve"> </t>
  </si>
  <si>
    <t>TOTALE ENTRATE RICAVI</t>
  </si>
  <si>
    <t>SALDO FINANZIARIO MENSILE</t>
  </si>
  <si>
    <t>totale entrate ricavi - totale uscite</t>
  </si>
  <si>
    <t>SALDO FINANZIARIO CUMULATO</t>
  </si>
  <si>
    <t>N.</t>
  </si>
  <si>
    <t>Prezzo</t>
  </si>
  <si>
    <t>Importo</t>
  </si>
  <si>
    <t>Durata</t>
  </si>
  <si>
    <t xml:space="preserve">% di </t>
  </si>
  <si>
    <t>Ammortam.</t>
  </si>
  <si>
    <t>unitario</t>
  </si>
  <si>
    <t>ammort.</t>
  </si>
  <si>
    <t>ammortam.</t>
  </si>
  <si>
    <t>annuo</t>
  </si>
  <si>
    <t>(in anni)</t>
  </si>
  <si>
    <t>Formazione e documentazione</t>
  </si>
  <si>
    <t>Piano di fattibilità</t>
  </si>
  <si>
    <t>Commercialista</t>
  </si>
  <si>
    <t>Notaio</t>
  </si>
  <si>
    <t>Iscrizione Registro Imprese</t>
  </si>
  <si>
    <t>Allacciamento utenze</t>
  </si>
  <si>
    <t>Marchio e immagine coordinata</t>
  </si>
  <si>
    <t>Promozione di avvio</t>
  </si>
  <si>
    <t>Altri investimenti immateriali</t>
  </si>
  <si>
    <t>Ristrutturazione locali</t>
  </si>
  <si>
    <t>Insegna</t>
  </si>
  <si>
    <t>Telefono cellulare</t>
  </si>
  <si>
    <t>Segreteria telefonica</t>
  </si>
  <si>
    <t>Fax</t>
  </si>
  <si>
    <t>Arredo uffici e locali</t>
  </si>
  <si>
    <t>Attrezzatura specifica</t>
  </si>
  <si>
    <t>Attrezzatura minuta</t>
  </si>
  <si>
    <t>Software</t>
  </si>
  <si>
    <t>Stampante laser</t>
  </si>
  <si>
    <t>Fotocopiatrice</t>
  </si>
  <si>
    <t>Automezzo</t>
  </si>
  <si>
    <t>Altre attrezzature</t>
  </si>
  <si>
    <t>Altri investimenti</t>
  </si>
  <si>
    <t>Altri investimenti materiali</t>
  </si>
  <si>
    <t>TOTALE INVESTIMENTI</t>
  </si>
  <si>
    <t>TOTALE AMMORT. ANNUI</t>
  </si>
  <si>
    <t>Quantità</t>
  </si>
  <si>
    <t>% sul</t>
  </si>
  <si>
    <t>fatt. tot.</t>
  </si>
  <si>
    <t>TOTALE RICAVI</t>
  </si>
  <si>
    <t>TOTALE COSTI VARIABILI</t>
  </si>
  <si>
    <t>Ammortamenti</t>
  </si>
  <si>
    <t>Affitto</t>
  </si>
  <si>
    <t>Promozione</t>
  </si>
  <si>
    <t>Manutenzioni e riparazioni</t>
  </si>
  <si>
    <t>Spese telefoniche e postali</t>
  </si>
  <si>
    <t>Assicurazioni</t>
  </si>
  <si>
    <t>Energia elettrica, acqua, metano</t>
  </si>
  <si>
    <t>Iscrizione annuale Registro Imprese</t>
  </si>
  <si>
    <t>Tassa rifiuti</t>
  </si>
  <si>
    <t>Tassa insegna</t>
  </si>
  <si>
    <t>Bollo e assicurazione automezzo</t>
  </si>
  <si>
    <t>Cancelleria e varie</t>
  </si>
  <si>
    <t>Altre spese</t>
  </si>
  <si>
    <t>Altri costi fissi</t>
  </si>
  <si>
    <t>TOTALE  COSTI  FISSI</t>
  </si>
  <si>
    <t>TOTALE COSTI</t>
  </si>
  <si>
    <t>Prodotto 1</t>
  </si>
  <si>
    <t>Prodotto 2</t>
  </si>
  <si>
    <t>Prodotto 3</t>
  </si>
  <si>
    <t>Prodotto 4</t>
  </si>
  <si>
    <t>Prodotto 5</t>
  </si>
  <si>
    <t>Prodotto 6</t>
  </si>
  <si>
    <t>Costo variabile 1</t>
  </si>
  <si>
    <t>Costo variabile 2</t>
  </si>
  <si>
    <t>Costo variabile 3</t>
  </si>
  <si>
    <t>Costo variabile 4</t>
  </si>
  <si>
    <t>Costo variabile 5</t>
  </si>
  <si>
    <t>Costo variabile 6</t>
  </si>
  <si>
    <t>Costo variabile 7</t>
  </si>
  <si>
    <t>Costo variabile 8</t>
  </si>
  <si>
    <t>Costo variabile 9</t>
  </si>
  <si>
    <t>Costo variabile 10</t>
  </si>
  <si>
    <t>Prodotto 7</t>
  </si>
  <si>
    <t>Prodotto 8</t>
  </si>
  <si>
    <t>Prodotto 9</t>
  </si>
  <si>
    <t>Prodotto 10</t>
  </si>
  <si>
    <t>PUNTO DI PAREGGIO</t>
  </si>
  <si>
    <t>(Euro)</t>
  </si>
  <si>
    <t>Euro</t>
  </si>
  <si>
    <t>infatti:</t>
  </si>
  <si>
    <t>COSTI FISSI</t>
  </si>
  <si>
    <t>COSTI VARIABILI</t>
  </si>
  <si>
    <t>RISULTATO OPERATIVO</t>
  </si>
  <si>
    <t>Invece con:</t>
  </si>
  <si>
    <t>RICAVI</t>
  </si>
  <si>
    <t>Anno 1</t>
  </si>
  <si>
    <t>Anno 2</t>
  </si>
  <si>
    <t>Anno 3</t>
  </si>
  <si>
    <t>Conto economico semplice (senza componente finanziaria)</t>
  </si>
  <si>
    <t>con RICAVI pari a</t>
  </si>
  <si>
    <t>Piano degli investimenti e degli ammortamenti</t>
  </si>
  <si>
    <t>Computer</t>
  </si>
  <si>
    <t>Interessi passivi 5%</t>
  </si>
  <si>
    <t>Interessi attivi 0,2%</t>
  </si>
  <si>
    <t>INTERESSI ATTIVI</t>
  </si>
  <si>
    <t>INTERESSI PASSIVI</t>
  </si>
  <si>
    <t>UTILE LORDO</t>
  </si>
  <si>
    <t>UTILE NETTO</t>
  </si>
  <si>
    <t>IMPOSTE - IRES</t>
  </si>
  <si>
    <t>IMPOSTE - IRAP</t>
  </si>
  <si>
    <t xml:space="preserve">Conto economico </t>
  </si>
  <si>
    <t xml:space="preserve">Stato Patrimoniale Previsionale </t>
  </si>
  <si>
    <t>Attività Correnti</t>
  </si>
  <si>
    <t xml:space="preserve">Cassa </t>
  </si>
  <si>
    <t>Crediti</t>
  </si>
  <si>
    <t>Scorte</t>
  </si>
  <si>
    <t>Altre Attività a breve</t>
  </si>
  <si>
    <t>Totale Attività Correnti</t>
  </si>
  <si>
    <t>Attività Fisse</t>
  </si>
  <si>
    <t>meno Fondi Ammortamento</t>
  </si>
  <si>
    <t>Totale Attività</t>
  </si>
  <si>
    <t>Fornitori</t>
  </si>
  <si>
    <t>Banche</t>
  </si>
  <si>
    <t>Altro Passivo Corrente</t>
  </si>
  <si>
    <t>Subtotale Passività Correnti</t>
  </si>
  <si>
    <t>Passività Consolidate (mutuo)</t>
  </si>
  <si>
    <t>Totale Passività</t>
  </si>
  <si>
    <t>Capitale sociale</t>
  </si>
  <si>
    <t>Riserve</t>
  </si>
  <si>
    <t>Utili</t>
  </si>
  <si>
    <t>Totale Passività e Netto</t>
  </si>
  <si>
    <t>Cash Flow</t>
  </si>
  <si>
    <t xml:space="preserve">Profitto netto </t>
  </si>
  <si>
    <t>Plus:</t>
  </si>
  <si>
    <t xml:space="preserve">Ammortamenti </t>
  </si>
  <si>
    <t>Variazioni debiti V/fornitori (se + aumenta la cassa / se - diminuisce la cassa)</t>
  </si>
  <si>
    <t>Aumento (diminuzione) altre passività</t>
  </si>
  <si>
    <t xml:space="preserve">Aumento di capitale </t>
  </si>
  <si>
    <t xml:space="preserve">Subtotale </t>
  </si>
  <si>
    <t>Variazioni crediti clienti (se + riduce la cassa / se - aumenta la cassa)</t>
  </si>
  <si>
    <t>Mutamenti scorte (se + riduce la cassa / se - aumenta la cassa)</t>
  </si>
  <si>
    <t>Mutamenti in altro Attivo corrente</t>
  </si>
  <si>
    <t>Net Cash Flow</t>
  </si>
  <si>
    <t>n</t>
  </si>
  <si>
    <t>n+1</t>
  </si>
  <si>
    <t>n+2</t>
  </si>
  <si>
    <t>Immobilizzazioni immateriali</t>
  </si>
  <si>
    <t>Immobilizzazioni materiali</t>
  </si>
  <si>
    <t>Totale Attivo Fisso</t>
  </si>
  <si>
    <t>PASSIVITA'</t>
  </si>
  <si>
    <t xml:space="preserve">ATTIVITA' </t>
  </si>
  <si>
    <t>Totale Patrimonio netto</t>
  </si>
  <si>
    <t xml:space="preserve">(Impieghi) in attivo fisso </t>
  </si>
  <si>
    <t>anno n</t>
  </si>
  <si>
    <t>anno n+1</t>
  </si>
  <si>
    <t>anno n+2</t>
  </si>
  <si>
    <t xml:space="preserve">Aumento (diminuzione) Indebitamento corrente </t>
  </si>
  <si>
    <t xml:space="preserve">Aumento (diminuzione) Indebitamento consolidato </t>
  </si>
  <si>
    <t>(Dividendi) distribuzione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</si>
</sst>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??_-;_-@_-"/>
    <numFmt numFmtId="167" formatCode="_-* #,##0_-;\-* #,##0_-;_-* &quot;-&quot;??_-;_-@_-"/>
    <numFmt numFmtId="168" formatCode="_-* #,##0.0_-;\-* #,##0.0_-;_-* &quot;-&quot;?_-;_-@_-"/>
    <numFmt numFmtId="169" formatCode="#,##0_ ;[Red]\-#,##0\ "/>
    <numFmt numFmtId="170" formatCode="0_ ;[Red]\-0\ "/>
  </numFmts>
  <fonts count="57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MS Sans Serif"/>
      <family val="0"/>
    </font>
    <font>
      <b/>
      <sz val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75"/>
      <name val="Helv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167" fontId="4" fillId="33" borderId="13" xfId="44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36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7" fillId="0" borderId="0" xfId="36" applyFont="1" applyFill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right"/>
      <protection locked="0"/>
    </xf>
    <xf numFmtId="1" fontId="0" fillId="0" borderId="23" xfId="0" applyNumberFormat="1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1" fontId="0" fillId="0" borderId="28" xfId="0" applyNumberFormat="1" applyFont="1" applyFill="1" applyBorder="1" applyAlignment="1" applyProtection="1">
      <alignment horizontal="right"/>
      <protection/>
    </xf>
    <xf numFmtId="3" fontId="0" fillId="0" borderId="29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3" fontId="4" fillId="0" borderId="35" xfId="0" applyNumberFormat="1" applyFont="1" applyFill="1" applyBorder="1" applyAlignment="1" applyProtection="1">
      <alignment horizontal="righ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1" fontId="4" fillId="0" borderId="35" xfId="0" applyNumberFormat="1" applyFont="1" applyFill="1" applyBorder="1" applyAlignment="1" applyProtection="1">
      <alignment horizontal="left" vertical="center"/>
      <protection/>
    </xf>
    <xf numFmtId="3" fontId="4" fillId="0" borderId="35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 horizontal="left"/>
      <protection/>
    </xf>
    <xf numFmtId="0" fontId="4" fillId="35" borderId="12" xfId="0" applyFont="1" applyFill="1" applyBorder="1" applyAlignment="1" applyProtection="1">
      <alignment vertical="center"/>
      <protection/>
    </xf>
    <xf numFmtId="3" fontId="4" fillId="35" borderId="12" xfId="0" applyNumberFormat="1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 horizontal="center"/>
      <protection/>
    </xf>
    <xf numFmtId="2" fontId="0" fillId="0" borderId="38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/>
    </xf>
    <xf numFmtId="164" fontId="0" fillId="0" borderId="38" xfId="0" applyNumberFormat="1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left"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4" fillId="0" borderId="43" xfId="0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164" fontId="4" fillId="34" borderId="13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164" fontId="4" fillId="34" borderId="13" xfId="0" applyNumberFormat="1" applyFont="1" applyFill="1" applyBorder="1" applyAlignment="1" applyProtection="1">
      <alignment horizontal="right" vertical="center"/>
      <protection/>
    </xf>
    <xf numFmtId="167" fontId="4" fillId="34" borderId="13" xfId="44" applyNumberFormat="1" applyFont="1" applyFill="1" applyBorder="1" applyAlignment="1" applyProtection="1">
      <alignment horizontal="right" vertical="center"/>
      <protection/>
    </xf>
    <xf numFmtId="3" fontId="4" fillId="36" borderId="12" xfId="0" applyNumberFormat="1" applyFont="1" applyFill="1" applyBorder="1" applyAlignment="1" applyProtection="1">
      <alignment horizontal="center" vertical="center"/>
      <protection/>
    </xf>
    <xf numFmtId="167" fontId="4" fillId="36" borderId="13" xfId="44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8" fillId="37" borderId="15" xfId="0" applyFont="1" applyFill="1" applyBorder="1" applyAlignment="1" applyProtection="1">
      <alignment/>
      <protection/>
    </xf>
    <xf numFmtId="0" fontId="8" fillId="37" borderId="44" xfId="0" applyFont="1" applyFill="1" applyBorder="1" applyAlignment="1" applyProtection="1">
      <alignment horizontal="center"/>
      <protection/>
    </xf>
    <xf numFmtId="0" fontId="8" fillId="37" borderId="45" xfId="0" applyFont="1" applyFill="1" applyBorder="1" applyAlignment="1" applyProtection="1">
      <alignment horizontal="center"/>
      <protection/>
    </xf>
    <xf numFmtId="0" fontId="8" fillId="37" borderId="43" xfId="0" applyFont="1" applyFill="1" applyBorder="1" applyAlignment="1" applyProtection="1">
      <alignment horizontal="center"/>
      <protection/>
    </xf>
    <xf numFmtId="0" fontId="8" fillId="37" borderId="15" xfId="0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 applyProtection="1">
      <alignment horizontal="center"/>
      <protection/>
    </xf>
    <xf numFmtId="0" fontId="8" fillId="37" borderId="11" xfId="0" applyFont="1" applyFill="1" applyBorder="1" applyAlignment="1" applyProtection="1">
      <alignment horizontal="center"/>
      <protection/>
    </xf>
    <xf numFmtId="0" fontId="8" fillId="37" borderId="46" xfId="0" applyFont="1" applyFill="1" applyBorder="1" applyAlignment="1" applyProtection="1">
      <alignment horizontal="center"/>
      <protection/>
    </xf>
    <xf numFmtId="0" fontId="8" fillId="37" borderId="10" xfId="0" applyFont="1" applyFill="1" applyBorder="1" applyAlignment="1" applyProtection="1">
      <alignment horizontal="center"/>
      <protection/>
    </xf>
    <xf numFmtId="0" fontId="9" fillId="37" borderId="19" xfId="0" applyFont="1" applyFill="1" applyBorder="1" applyAlignment="1" applyProtection="1">
      <alignment/>
      <protection/>
    </xf>
    <xf numFmtId="0" fontId="9" fillId="37" borderId="19" xfId="0" applyFont="1" applyFill="1" applyBorder="1" applyAlignment="1" applyProtection="1">
      <alignment horizontal="center"/>
      <protection/>
    </xf>
    <xf numFmtId="0" fontId="9" fillId="37" borderId="47" xfId="0" applyFont="1" applyFill="1" applyBorder="1" applyAlignment="1" applyProtection="1">
      <alignment/>
      <protection/>
    </xf>
    <xf numFmtId="0" fontId="8" fillId="37" borderId="47" xfId="0" applyFont="1" applyFill="1" applyBorder="1" applyAlignment="1" applyProtection="1">
      <alignment horizontal="center"/>
      <protection/>
    </xf>
    <xf numFmtId="0" fontId="8" fillId="37" borderId="48" xfId="0" applyFont="1" applyFill="1" applyBorder="1" applyAlignment="1" applyProtection="1">
      <alignment horizontal="center"/>
      <protection/>
    </xf>
    <xf numFmtId="0" fontId="9" fillId="37" borderId="49" xfId="0" applyFont="1" applyFill="1" applyBorder="1" applyAlignment="1" applyProtection="1">
      <alignment/>
      <protection/>
    </xf>
    <xf numFmtId="0" fontId="8" fillId="37" borderId="1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50" xfId="0" applyNumberFormat="1" applyFont="1" applyFill="1" applyBorder="1" applyAlignment="1" applyProtection="1">
      <alignment/>
      <protection/>
    </xf>
    <xf numFmtId="3" fontId="5" fillId="0" borderId="51" xfId="0" applyNumberFormat="1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3" fontId="11" fillId="0" borderId="28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 applyProtection="1">
      <alignment horizontal="center"/>
      <protection/>
    </xf>
    <xf numFmtId="3" fontId="11" fillId="0" borderId="42" xfId="0" applyNumberFormat="1" applyFont="1" applyFill="1" applyBorder="1" applyAlignment="1" applyProtection="1">
      <alignment/>
      <protection locked="0"/>
    </xf>
    <xf numFmtId="3" fontId="11" fillId="0" borderId="50" xfId="0" applyNumberFormat="1" applyFont="1" applyFill="1" applyBorder="1" applyAlignment="1" applyProtection="1">
      <alignment/>
      <protection/>
    </xf>
    <xf numFmtId="3" fontId="11" fillId="0" borderId="39" xfId="0" applyNumberFormat="1" applyFont="1" applyFill="1" applyBorder="1" applyAlignment="1" applyProtection="1">
      <alignment/>
      <protection locked="0"/>
    </xf>
    <xf numFmtId="0" fontId="8" fillId="37" borderId="12" xfId="0" applyFont="1" applyFill="1" applyBorder="1" applyAlignment="1" applyProtection="1">
      <alignment vertical="center"/>
      <protection/>
    </xf>
    <xf numFmtId="3" fontId="8" fillId="37" borderId="12" xfId="0" applyNumberFormat="1" applyFont="1" applyFill="1" applyBorder="1" applyAlignment="1" applyProtection="1">
      <alignment vertical="center"/>
      <protection/>
    </xf>
    <xf numFmtId="3" fontId="8" fillId="37" borderId="13" xfId="0" applyNumberFormat="1" applyFont="1" applyFill="1" applyBorder="1" applyAlignment="1" applyProtection="1">
      <alignment vertical="center"/>
      <protection/>
    </xf>
    <xf numFmtId="3" fontId="8" fillId="37" borderId="44" xfId="0" applyNumberFormat="1" applyFont="1" applyFill="1" applyBorder="1" applyAlignment="1" applyProtection="1">
      <alignment horizontal="center"/>
      <protection/>
    </xf>
    <xf numFmtId="3" fontId="8" fillId="37" borderId="45" xfId="0" applyNumberFormat="1" applyFont="1" applyFill="1" applyBorder="1" applyAlignment="1" applyProtection="1">
      <alignment horizontal="center"/>
      <protection/>
    </xf>
    <xf numFmtId="3" fontId="8" fillId="37" borderId="43" xfId="0" applyNumberFormat="1" applyFont="1" applyFill="1" applyBorder="1" applyAlignment="1" applyProtection="1">
      <alignment horizontal="center"/>
      <protection/>
    </xf>
    <xf numFmtId="3" fontId="8" fillId="37" borderId="15" xfId="0" applyNumberFormat="1" applyFont="1" applyFill="1" applyBorder="1" applyAlignment="1" applyProtection="1">
      <alignment horizontal="center"/>
      <protection/>
    </xf>
    <xf numFmtId="3" fontId="8" fillId="37" borderId="11" xfId="0" applyNumberFormat="1" applyFont="1" applyFill="1" applyBorder="1" applyAlignment="1" applyProtection="1">
      <alignment horizontal="center"/>
      <protection/>
    </xf>
    <xf numFmtId="3" fontId="8" fillId="37" borderId="46" xfId="0" applyNumberFormat="1" applyFont="1" applyFill="1" applyBorder="1" applyAlignment="1" applyProtection="1">
      <alignment horizontal="center"/>
      <protection/>
    </xf>
    <xf numFmtId="3" fontId="8" fillId="37" borderId="10" xfId="0" applyNumberFormat="1" applyFont="1" applyFill="1" applyBorder="1" applyAlignment="1" applyProtection="1">
      <alignment horizontal="center"/>
      <protection/>
    </xf>
    <xf numFmtId="3" fontId="8" fillId="37" borderId="17" xfId="0" applyNumberFormat="1" applyFont="1" applyFill="1" applyBorder="1" applyAlignment="1" applyProtection="1">
      <alignment horizontal="center"/>
      <protection/>
    </xf>
    <xf numFmtId="3" fontId="9" fillId="37" borderId="19" xfId="0" applyNumberFormat="1" applyFont="1" applyFill="1" applyBorder="1" applyAlignment="1" applyProtection="1">
      <alignment horizontal="center"/>
      <protection/>
    </xf>
    <xf numFmtId="3" fontId="9" fillId="37" borderId="47" xfId="0" applyNumberFormat="1" applyFont="1" applyFill="1" applyBorder="1" applyAlignment="1" applyProtection="1">
      <alignment/>
      <protection/>
    </xf>
    <xf numFmtId="3" fontId="8" fillId="37" borderId="47" xfId="0" applyNumberFormat="1" applyFont="1" applyFill="1" applyBorder="1" applyAlignment="1" applyProtection="1">
      <alignment horizontal="center"/>
      <protection/>
    </xf>
    <xf numFmtId="3" fontId="8" fillId="37" borderId="48" xfId="0" applyNumberFormat="1" applyFont="1" applyFill="1" applyBorder="1" applyAlignment="1" applyProtection="1">
      <alignment horizontal="center"/>
      <protection/>
    </xf>
    <xf numFmtId="3" fontId="9" fillId="37" borderId="49" xfId="0" applyNumberFormat="1" applyFont="1" applyFill="1" applyBorder="1" applyAlignment="1" applyProtection="1">
      <alignment/>
      <protection/>
    </xf>
    <xf numFmtId="3" fontId="8" fillId="37" borderId="19" xfId="0" applyNumberFormat="1" applyFont="1" applyFill="1" applyBorder="1" applyAlignment="1" applyProtection="1">
      <alignment horizontal="center"/>
      <protection/>
    </xf>
    <xf numFmtId="0" fontId="8" fillId="37" borderId="12" xfId="0" applyFont="1" applyFill="1" applyBorder="1" applyAlignment="1" applyProtection="1">
      <alignment horizontal="left" vertical="center"/>
      <protection/>
    </xf>
    <xf numFmtId="3" fontId="8" fillId="37" borderId="52" xfId="0" applyNumberFormat="1" applyFont="1" applyFill="1" applyBorder="1" applyAlignment="1" applyProtection="1">
      <alignment vertical="center"/>
      <protection/>
    </xf>
    <xf numFmtId="3" fontId="8" fillId="37" borderId="12" xfId="0" applyNumberFormat="1" applyFont="1" applyFill="1" applyBorder="1" applyAlignment="1" applyProtection="1">
      <alignment vertical="center"/>
      <protection/>
    </xf>
    <xf numFmtId="3" fontId="8" fillId="37" borderId="13" xfId="0" applyNumberFormat="1" applyFont="1" applyFill="1" applyBorder="1" applyAlignment="1" applyProtection="1">
      <alignment vertical="center"/>
      <protection/>
    </xf>
    <xf numFmtId="0" fontId="8" fillId="37" borderId="14" xfId="0" applyFont="1" applyFill="1" applyBorder="1" applyAlignment="1" applyProtection="1">
      <alignment vertical="center"/>
      <protection/>
    </xf>
    <xf numFmtId="0" fontId="1" fillId="37" borderId="10" xfId="0" applyFont="1" applyFill="1" applyBorder="1" applyAlignment="1" applyProtection="1">
      <alignment vertical="center"/>
      <protection/>
    </xf>
    <xf numFmtId="0" fontId="1" fillId="37" borderId="17" xfId="0" applyFont="1" applyFill="1" applyBorder="1" applyAlignment="1" applyProtection="1">
      <alignment vertical="center"/>
      <protection/>
    </xf>
    <xf numFmtId="0" fontId="8" fillId="37" borderId="49" xfId="0" applyFont="1" applyFill="1" applyBorder="1" applyAlignment="1" applyProtection="1">
      <alignment vertical="center"/>
      <protection/>
    </xf>
    <xf numFmtId="3" fontId="8" fillId="37" borderId="18" xfId="0" applyNumberFormat="1" applyFont="1" applyFill="1" applyBorder="1" applyAlignment="1" applyProtection="1">
      <alignment vertical="center"/>
      <protection/>
    </xf>
    <xf numFmtId="3" fontId="8" fillId="37" borderId="18" xfId="0" applyNumberFormat="1" applyFont="1" applyFill="1" applyBorder="1" applyAlignment="1" applyProtection="1">
      <alignment vertical="center"/>
      <protection/>
    </xf>
    <xf numFmtId="3" fontId="8" fillId="37" borderId="19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50" xfId="0" applyNumberFormat="1" applyFont="1" applyFill="1" applyBorder="1" applyAlignment="1" applyProtection="1">
      <alignment/>
      <protection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1" fontId="5" fillId="0" borderId="39" xfId="0" applyNumberFormat="1" applyFont="1" applyFill="1" applyBorder="1" applyAlignment="1" applyProtection="1">
      <alignment horizontal="right"/>
      <protection/>
    </xf>
    <xf numFmtId="3" fontId="5" fillId="0" borderId="39" xfId="0" applyNumberFormat="1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/>
    </xf>
    <xf numFmtId="3" fontId="8" fillId="34" borderId="14" xfId="0" applyNumberFormat="1" applyFont="1" applyFill="1" applyBorder="1" applyAlignment="1" applyProtection="1">
      <alignment horizontal="center"/>
      <protection/>
    </xf>
    <xf numFmtId="3" fontId="8" fillId="34" borderId="15" xfId="0" applyNumberFormat="1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3" fontId="8" fillId="34" borderId="16" xfId="0" applyNumberFormat="1" applyFont="1" applyFill="1" applyBorder="1" applyAlignment="1" applyProtection="1">
      <alignment horizontal="center"/>
      <protection/>
    </xf>
    <xf numFmtId="3" fontId="8" fillId="34" borderId="17" xfId="0" applyNumberFormat="1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/>
      <protection/>
    </xf>
    <xf numFmtId="3" fontId="9" fillId="34" borderId="18" xfId="0" applyNumberFormat="1" applyFont="1" applyFill="1" applyBorder="1" applyAlignment="1" applyProtection="1">
      <alignment horizontal="center"/>
      <protection/>
    </xf>
    <xf numFmtId="3" fontId="9" fillId="34" borderId="18" xfId="0" applyNumberFormat="1" applyFont="1" applyFill="1" applyBorder="1" applyAlignment="1" applyProtection="1">
      <alignment/>
      <protection/>
    </xf>
    <xf numFmtId="3" fontId="8" fillId="34" borderId="18" xfId="0" applyNumberFormat="1" applyFont="1" applyFill="1" applyBorder="1" applyAlignment="1" applyProtection="1">
      <alignment horizontal="center"/>
      <protection/>
    </xf>
    <xf numFmtId="3" fontId="8" fillId="34" borderId="19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/>
      <protection/>
    </xf>
    <xf numFmtId="3" fontId="5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/>
      <protection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/>
      <protection locked="0"/>
    </xf>
    <xf numFmtId="0" fontId="8" fillId="34" borderId="12" xfId="0" applyFont="1" applyFill="1" applyBorder="1" applyAlignment="1" applyProtection="1">
      <alignment horizontal="left" vertical="center"/>
      <protection/>
    </xf>
    <xf numFmtId="3" fontId="8" fillId="34" borderId="12" xfId="0" applyNumberFormat="1" applyFont="1" applyFill="1" applyBorder="1" applyAlignment="1" applyProtection="1">
      <alignment vertical="center"/>
      <protection/>
    </xf>
    <xf numFmtId="3" fontId="8" fillId="34" borderId="1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0" fontId="8" fillId="0" borderId="49" xfId="0" applyFont="1" applyFill="1" applyBorder="1" applyAlignment="1" applyProtection="1">
      <alignment horizontal="left" vertical="center"/>
      <protection/>
    </xf>
    <xf numFmtId="3" fontId="8" fillId="0" borderId="49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67" fontId="5" fillId="0" borderId="23" xfId="44" applyNumberFormat="1" applyFont="1" applyBorder="1" applyAlignment="1">
      <alignment/>
    </xf>
    <xf numFmtId="3" fontId="8" fillId="34" borderId="23" xfId="0" applyNumberFormat="1" applyFont="1" applyFill="1" applyBorder="1" applyAlignment="1" applyProtection="1">
      <alignment vertical="center"/>
      <protection/>
    </xf>
    <xf numFmtId="3" fontId="8" fillId="37" borderId="23" xfId="0" applyNumberFormat="1" applyFont="1" applyFill="1" applyBorder="1" applyAlignment="1" applyProtection="1">
      <alignment vertical="center"/>
      <protection/>
    </xf>
    <xf numFmtId="0" fontId="1" fillId="38" borderId="10" xfId="0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3" fillId="38" borderId="11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3" fillId="38" borderId="49" xfId="0" applyFont="1" applyFill="1" applyBorder="1" applyAlignment="1" applyProtection="1">
      <alignment/>
      <protection/>
    </xf>
    <xf numFmtId="0" fontId="3" fillId="38" borderId="54" xfId="0" applyFont="1" applyFill="1" applyBorder="1" applyAlignment="1" applyProtection="1">
      <alignment/>
      <protection/>
    </xf>
    <xf numFmtId="0" fontId="3" fillId="38" borderId="53" xfId="0" applyFont="1" applyFill="1" applyBorder="1" applyAlignment="1" applyProtection="1">
      <alignment/>
      <protection/>
    </xf>
    <xf numFmtId="0" fontId="1" fillId="38" borderId="43" xfId="0" applyFont="1" applyFill="1" applyBorder="1" applyAlignment="1" applyProtection="1">
      <alignment/>
      <protection/>
    </xf>
    <xf numFmtId="0" fontId="2" fillId="38" borderId="55" xfId="0" applyFont="1" applyFill="1" applyBorder="1" applyAlignment="1" applyProtection="1">
      <alignment/>
      <protection/>
    </xf>
    <xf numFmtId="0" fontId="3" fillId="38" borderId="55" xfId="0" applyFont="1" applyFill="1" applyBorder="1" applyAlignment="1" applyProtection="1">
      <alignment/>
      <protection/>
    </xf>
    <xf numFmtId="0" fontId="4" fillId="38" borderId="55" xfId="0" applyFont="1" applyFill="1" applyBorder="1" applyAlignment="1" applyProtection="1">
      <alignment horizontal="center"/>
      <protection/>
    </xf>
    <xf numFmtId="0" fontId="3" fillId="38" borderId="44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vertical="center"/>
      <protection/>
    </xf>
    <xf numFmtId="3" fontId="4" fillId="35" borderId="14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4" fillId="35" borderId="14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/>
      <protection/>
    </xf>
    <xf numFmtId="169" fontId="38" fillId="39" borderId="23" xfId="47" applyNumberFormat="1" applyFont="1" applyFill="1" applyBorder="1" applyAlignment="1">
      <alignment horizontal="left"/>
      <protection/>
    </xf>
    <xf numFmtId="0" fontId="38" fillId="39" borderId="23" xfId="0" applyFont="1" applyFill="1" applyBorder="1" applyAlignment="1">
      <alignment horizontal="center"/>
    </xf>
    <xf numFmtId="0" fontId="39" fillId="0" borderId="0" xfId="0" applyFont="1" applyAlignment="1">
      <alignment/>
    </xf>
    <xf numFmtId="169" fontId="39" fillId="39" borderId="23" xfId="47" applyNumberFormat="1" applyFont="1" applyFill="1" applyBorder="1">
      <alignment/>
      <protection/>
    </xf>
    <xf numFmtId="170" fontId="38" fillId="39" borderId="23" xfId="47" applyNumberFormat="1" applyFont="1" applyFill="1" applyBorder="1" applyAlignment="1">
      <alignment horizontal="left"/>
      <protection/>
    </xf>
    <xf numFmtId="169" fontId="38" fillId="0" borderId="23" xfId="47" applyNumberFormat="1" applyFont="1" applyBorder="1" applyAlignment="1">
      <alignment horizontal="left"/>
      <protection/>
    </xf>
    <xf numFmtId="4" fontId="39" fillId="0" borderId="23" xfId="0" applyNumberFormat="1" applyFont="1" applyBorder="1" applyAlignment="1">
      <alignment horizontal="right"/>
    </xf>
    <xf numFmtId="4" fontId="38" fillId="39" borderId="23" xfId="0" applyNumberFormat="1" applyFont="1" applyFill="1" applyBorder="1" applyAlignment="1">
      <alignment horizontal="right"/>
    </xf>
    <xf numFmtId="4" fontId="38" fillId="0" borderId="23" xfId="0" applyNumberFormat="1" applyFont="1" applyBorder="1" applyAlignment="1">
      <alignment horizontal="right"/>
    </xf>
    <xf numFmtId="169" fontId="38" fillId="39" borderId="23" xfId="47" applyNumberFormat="1" applyFont="1" applyFill="1" applyBorder="1" applyAlignment="1">
      <alignment horizontal="left"/>
      <protection/>
    </xf>
    <xf numFmtId="169" fontId="38" fillId="0" borderId="23" xfId="47" applyNumberFormat="1" applyFont="1" applyFill="1" applyBorder="1" applyAlignment="1">
      <alignment horizontal="left"/>
      <protection/>
    </xf>
    <xf numFmtId="169" fontId="38" fillId="0" borderId="23" xfId="47" applyNumberFormat="1" applyFont="1" applyBorder="1">
      <alignment/>
      <protection/>
    </xf>
    <xf numFmtId="4" fontId="38" fillId="0" borderId="23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169" fontId="38" fillId="0" borderId="23" xfId="47" applyNumberFormat="1" applyFont="1" applyFill="1" applyBorder="1">
      <alignment/>
      <protection/>
    </xf>
    <xf numFmtId="4" fontId="39" fillId="39" borderId="23" xfId="0" applyNumberFormat="1" applyFont="1" applyFill="1" applyBorder="1" applyAlignment="1">
      <alignment horizontal="right" wrapText="1"/>
    </xf>
    <xf numFmtId="4" fontId="39" fillId="0" borderId="23" xfId="0" applyNumberFormat="1" applyFont="1" applyFill="1" applyBorder="1" applyAlignment="1">
      <alignment horizontal="right" wrapText="1"/>
    </xf>
    <xf numFmtId="170" fontId="38" fillId="0" borderId="23" xfId="47" applyNumberFormat="1" applyFont="1" applyFill="1" applyBorder="1" applyAlignment="1">
      <alignment horizontal="left"/>
      <protection/>
    </xf>
    <xf numFmtId="4" fontId="39" fillId="0" borderId="23" xfId="0" applyNumberFormat="1" applyFont="1" applyBorder="1" applyAlignment="1">
      <alignment horizontal="right" wrapText="1"/>
    </xf>
    <xf numFmtId="0" fontId="38" fillId="0" borderId="2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4" fontId="38" fillId="39" borderId="23" xfId="0" applyNumberFormat="1" applyFont="1" applyFill="1" applyBorder="1" applyAlignment="1">
      <alignment horizontal="right" wrapText="1"/>
    </xf>
    <xf numFmtId="0" fontId="0" fillId="0" borderId="23" xfId="0" applyFill="1" applyBorder="1" applyAlignment="1">
      <alignment/>
    </xf>
    <xf numFmtId="0" fontId="17" fillId="0" borderId="23" xfId="36" applyFont="1" applyFill="1" applyBorder="1" applyAlignment="1" applyProtection="1">
      <alignment/>
      <protection/>
    </xf>
    <xf numFmtId="0" fontId="7" fillId="35" borderId="49" xfId="0" applyFont="1" applyFill="1" applyBorder="1" applyAlignment="1" applyProtection="1">
      <alignment horizontal="center"/>
      <protection/>
    </xf>
    <xf numFmtId="0" fontId="7" fillId="35" borderId="54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625"/>
          <c:w val="0.651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'CONTO EC SEMPLICE'!$A$66</c:f>
              <c:strCache>
                <c:ptCount val="1"/>
                <c:pt idx="0">
                  <c:v>RICAVI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'CONTO EC SEMPLICE'!$B$65:$D$65</c:f>
              <c:strCache/>
            </c:strRef>
          </c:cat>
          <c:val>
            <c:numRef>
              <c:f>'CONTO EC SEMPLICE'!$B$66:$D$66</c:f>
              <c:numCache/>
            </c:numRef>
          </c:val>
          <c:smooth val="0"/>
        </c:ser>
        <c:ser>
          <c:idx val="1"/>
          <c:order val="1"/>
          <c:tx>
            <c:strRef>
              <c:f>'CONTO EC SEMPLICE'!$A$67</c:f>
              <c:strCache>
                <c:ptCount val="1"/>
                <c:pt idx="0">
                  <c:v>COSTI FISSI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'CONTO EC SEMPLICE'!$B$65:$D$65</c:f>
              <c:strCache/>
            </c:strRef>
          </c:cat>
          <c:val>
            <c:numRef>
              <c:f>'CONTO EC SEMPLICE'!$B$67:$D$67</c:f>
              <c:numCache/>
            </c:numRef>
          </c:val>
          <c:smooth val="0"/>
        </c:ser>
        <c:ser>
          <c:idx val="2"/>
          <c:order val="2"/>
          <c:tx>
            <c:strRef>
              <c:f>'CONTO EC SEMPLICE'!$A$68</c:f>
              <c:strCache>
                <c:ptCount val="1"/>
                <c:pt idx="0">
                  <c:v>COSTI VARIABILI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'CONTO EC SEMPLICE'!$B$65:$D$65</c:f>
              <c:strCache/>
            </c:strRef>
          </c:cat>
          <c:val>
            <c:numRef>
              <c:f>'CONTO EC SEMPLICE'!$B$68:$D$68</c:f>
              <c:numCache/>
            </c:numRef>
          </c:val>
          <c:smooth val="0"/>
        </c:ser>
        <c:ser>
          <c:idx val="3"/>
          <c:order val="3"/>
          <c:tx>
            <c:strRef>
              <c:f>'CONTO EC SEMPLICE'!$A$69</c:f>
              <c:strCache>
                <c:ptCount val="1"/>
                <c:pt idx="0">
                  <c:v>TOTALE COSTI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'CONTO EC SEMPLICE'!$B$65:$D$65</c:f>
              <c:strCache/>
            </c:strRef>
          </c:cat>
          <c:val>
            <c:numRef>
              <c:f>'CONTO EC SEMPLICE'!$B$69:$D$69</c:f>
              <c:numCache/>
            </c:numRef>
          </c:val>
          <c:smooth val="0"/>
        </c:ser>
        <c:ser>
          <c:idx val="4"/>
          <c:order val="4"/>
          <c:tx>
            <c:strRef>
              <c:f>'CONTO EC SEMPLICE'!$A$70</c:f>
              <c:strCache>
                <c:ptCount val="1"/>
                <c:pt idx="0">
                  <c:v>RISULTATO OPERATIVO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'CONTO EC SEMPLICE'!$B$65:$D$65</c:f>
              <c:strCache/>
            </c:strRef>
          </c:cat>
          <c:val>
            <c:numRef>
              <c:f>'CONTO EC SEMPLICE'!$B$70:$D$70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5"/>
          <c:y val="0.28375"/>
          <c:w val="0.305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55</xdr:row>
      <xdr:rowOff>85725</xdr:rowOff>
    </xdr:from>
    <xdr:to>
      <xdr:col>13</xdr:col>
      <xdr:colOff>495300</xdr:colOff>
      <xdr:row>71</xdr:row>
      <xdr:rowOff>76200</xdr:rowOff>
    </xdr:to>
    <xdr:graphicFrame>
      <xdr:nvGraphicFramePr>
        <xdr:cNvPr id="1" name="Grafico 1"/>
        <xdr:cNvGraphicFramePr/>
      </xdr:nvGraphicFramePr>
      <xdr:xfrm>
        <a:off x="5715000" y="9220200"/>
        <a:ext cx="5543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ovanni\IMPOST~1\Temp\AGENZIA%20INVESTIG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VIO"/>
      <sheetName val="PIANO INVESTIMENTI"/>
      <sheetName val="CONTO ECONOMICO"/>
      <sheetName val="PIANO DI CASSA"/>
      <sheetName val="Modulo5"/>
      <sheetName val="Modulo1"/>
    </sheetNames>
    <sheetDataSet>
      <sheetData sheetId="1">
        <row r="9">
          <cell r="A9" t="str">
            <v>Formazione e documentazione</v>
          </cell>
        </row>
        <row r="10">
          <cell r="A10" t="str">
            <v>Piano di fattibilità</v>
          </cell>
        </row>
        <row r="12">
          <cell r="A12" t="str">
            <v>Notaio</v>
          </cell>
        </row>
        <row r="13">
          <cell r="A13" t="str">
            <v>Iscrizione Registro Imprese</v>
          </cell>
        </row>
        <row r="14">
          <cell r="A14" t="str">
            <v>Allacciamento utenze</v>
          </cell>
        </row>
        <row r="15">
          <cell r="A15" t="str">
            <v>Marchio e immagine coordinata</v>
          </cell>
        </row>
        <row r="16">
          <cell r="A16" t="str">
            <v>Promozione di avvio</v>
          </cell>
        </row>
        <row r="17">
          <cell r="A17" t="str">
            <v>Altri investimenti immateriali</v>
          </cell>
        </row>
        <row r="18">
          <cell r="A18" t="str">
            <v>Altri investimenti immateriali</v>
          </cell>
        </row>
        <row r="19">
          <cell r="A19" t="str">
            <v>Altri investimenti immateriali</v>
          </cell>
        </row>
        <row r="20">
          <cell r="A20" t="str">
            <v>Altri investimenti immateriali</v>
          </cell>
        </row>
        <row r="22">
          <cell r="A22" t="str">
            <v>Ristrutturazione locali</v>
          </cell>
        </row>
        <row r="23">
          <cell r="A23" t="str">
            <v>Insegna</v>
          </cell>
        </row>
        <row r="24">
          <cell r="A24" t="str">
            <v>Telefono cellulare</v>
          </cell>
        </row>
        <row r="25">
          <cell r="A25" t="str">
            <v>Segreteria telefonica</v>
          </cell>
        </row>
        <row r="26">
          <cell r="A26" t="str">
            <v>Fax</v>
          </cell>
        </row>
        <row r="27">
          <cell r="A27" t="str">
            <v>Arredo uffici e locali</v>
          </cell>
        </row>
        <row r="28">
          <cell r="A28" t="str">
            <v>Attrezzatura specifica</v>
          </cell>
        </row>
        <row r="29">
          <cell r="A29" t="str">
            <v>Attrezzatura minuta</v>
          </cell>
        </row>
        <row r="30">
          <cell r="A30" t="str">
            <v>Computers</v>
          </cell>
        </row>
        <row r="31">
          <cell r="A31" t="str">
            <v>Software</v>
          </cell>
        </row>
        <row r="32">
          <cell r="A32" t="str">
            <v>Stampante laser</v>
          </cell>
        </row>
        <row r="33">
          <cell r="A33" t="str">
            <v>Fotocopiatrice</v>
          </cell>
        </row>
        <row r="34">
          <cell r="A34" t="str">
            <v>Automezzo</v>
          </cell>
        </row>
        <row r="35">
          <cell r="A35" t="str">
            <v>Altre attrezzature</v>
          </cell>
        </row>
        <row r="36">
          <cell r="A36" t="str">
            <v>Altri investimenti</v>
          </cell>
        </row>
        <row r="37">
          <cell r="A37" t="str">
            <v>Altri investimenti materiali</v>
          </cell>
        </row>
        <row r="38">
          <cell r="A38" t="str">
            <v>Altri investimenti materiali</v>
          </cell>
        </row>
        <row r="39">
          <cell r="A39" t="str">
            <v>Altri investimenti materiali</v>
          </cell>
        </row>
        <row r="40">
          <cell r="A40" t="str">
            <v>Altri investimenti materiali</v>
          </cell>
        </row>
      </sheetData>
      <sheetData sheetId="2">
        <row r="30">
          <cell r="D30">
            <v>65625000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35.140625" style="22" customWidth="1"/>
    <col min="2" max="3" width="9.140625" style="22" customWidth="1"/>
    <col min="4" max="4" width="13.8515625" style="22" customWidth="1"/>
    <col min="5" max="5" width="13.7109375" style="22" customWidth="1"/>
    <col min="6" max="6" width="14.28125" style="22" customWidth="1"/>
    <col min="7" max="7" width="10.57421875" style="22" customWidth="1"/>
    <col min="8" max="16384" width="9.140625" style="22" customWidth="1"/>
  </cols>
  <sheetData>
    <row r="1" spans="1:7" ht="15">
      <c r="A1" s="72"/>
      <c r="B1" s="73"/>
      <c r="C1" s="74" t="s">
        <v>140</v>
      </c>
      <c r="D1" s="74"/>
      <c r="E1" s="75"/>
      <c r="F1" s="75"/>
      <c r="G1" s="76"/>
    </row>
    <row r="2" spans="1:9" ht="16.5" thickBot="1">
      <c r="A2" s="72"/>
      <c r="B2" s="73"/>
      <c r="C2" s="73"/>
      <c r="D2" s="73"/>
      <c r="E2" s="73"/>
      <c r="F2" s="73"/>
      <c r="G2" s="76"/>
      <c r="I2" s="23"/>
    </row>
    <row r="3" spans="1:9" ht="15.75">
      <c r="A3" s="24"/>
      <c r="B3" s="25" t="s">
        <v>48</v>
      </c>
      <c r="C3" s="25" t="s">
        <v>49</v>
      </c>
      <c r="D3" s="25" t="s">
        <v>50</v>
      </c>
      <c r="E3" s="25" t="s">
        <v>51</v>
      </c>
      <c r="F3" s="25" t="s">
        <v>52</v>
      </c>
      <c r="G3" s="26" t="s">
        <v>53</v>
      </c>
      <c r="I3" s="27"/>
    </row>
    <row r="4" spans="1:7" ht="12.75">
      <c r="A4" s="28" t="s">
        <v>16</v>
      </c>
      <c r="B4" s="28"/>
      <c r="C4" s="28" t="s">
        <v>54</v>
      </c>
      <c r="D4" s="28" t="s">
        <v>127</v>
      </c>
      <c r="E4" s="28" t="s">
        <v>55</v>
      </c>
      <c r="F4" s="28" t="s">
        <v>56</v>
      </c>
      <c r="G4" s="29" t="s">
        <v>57</v>
      </c>
    </row>
    <row r="5" spans="1:7" ht="13.5" thickBot="1">
      <c r="A5" s="30"/>
      <c r="B5" s="30"/>
      <c r="C5" s="30"/>
      <c r="D5" s="31"/>
      <c r="E5" s="31" t="s">
        <v>58</v>
      </c>
      <c r="F5" s="31" t="s">
        <v>57</v>
      </c>
      <c r="G5" s="32" t="s">
        <v>127</v>
      </c>
    </row>
    <row r="6" spans="1:7" ht="12.75">
      <c r="A6" s="33" t="s">
        <v>22</v>
      </c>
      <c r="B6" s="34"/>
      <c r="C6" s="34"/>
      <c r="D6" s="35"/>
      <c r="E6" s="36"/>
      <c r="F6" s="36"/>
      <c r="G6" s="37"/>
    </row>
    <row r="7" spans="1:7" ht="12.75">
      <c r="A7" s="38" t="s">
        <v>59</v>
      </c>
      <c r="B7" s="39"/>
      <c r="C7" s="39"/>
      <c r="D7" s="40">
        <v>500</v>
      </c>
      <c r="E7" s="40">
        <v>5</v>
      </c>
      <c r="F7" s="41">
        <f>IF(E7=0,"0",100/E7)</f>
        <v>20</v>
      </c>
      <c r="G7" s="42">
        <f>D7*F7%</f>
        <v>100</v>
      </c>
    </row>
    <row r="8" spans="1:7" ht="12.75">
      <c r="A8" s="43" t="s">
        <v>60</v>
      </c>
      <c r="B8" s="44"/>
      <c r="C8" s="44"/>
      <c r="D8" s="40">
        <v>1500</v>
      </c>
      <c r="E8" s="45">
        <v>5</v>
      </c>
      <c r="F8" s="41">
        <f>IF(E8=0,"0",100/E8)</f>
        <v>20</v>
      </c>
      <c r="G8" s="42">
        <f aca="true" t="shared" si="0" ref="G8:G17">D8*F8%</f>
        <v>300</v>
      </c>
    </row>
    <row r="9" spans="1:7" ht="12.75">
      <c r="A9" s="43" t="s">
        <v>62</v>
      </c>
      <c r="B9" s="44"/>
      <c r="C9" s="44"/>
      <c r="D9" s="40">
        <v>2000</v>
      </c>
      <c r="E9" s="45">
        <v>5</v>
      </c>
      <c r="F9" s="41">
        <f>IF(E9=0,"0",100/E9)</f>
        <v>20</v>
      </c>
      <c r="G9" s="42">
        <f t="shared" si="0"/>
        <v>400</v>
      </c>
    </row>
    <row r="10" spans="1:7" ht="12.75">
      <c r="A10" s="43" t="s">
        <v>63</v>
      </c>
      <c r="B10" s="44"/>
      <c r="C10" s="44"/>
      <c r="D10" s="40">
        <v>100</v>
      </c>
      <c r="E10" s="45">
        <v>5</v>
      </c>
      <c r="F10" s="41">
        <f>100/E10</f>
        <v>20</v>
      </c>
      <c r="G10" s="42">
        <f t="shared" si="0"/>
        <v>20</v>
      </c>
    </row>
    <row r="11" spans="1:7" ht="12.75">
      <c r="A11" s="43" t="s">
        <v>64</v>
      </c>
      <c r="B11" s="44"/>
      <c r="C11" s="44"/>
      <c r="D11" s="40">
        <v>400</v>
      </c>
      <c r="E11" s="45">
        <v>5</v>
      </c>
      <c r="F11" s="41">
        <f aca="true" t="shared" si="1" ref="F11:F17">IF(E11=0,"0",100/E11)</f>
        <v>20</v>
      </c>
      <c r="G11" s="42">
        <f t="shared" si="0"/>
        <v>80</v>
      </c>
    </row>
    <row r="12" spans="1:7" ht="12.75">
      <c r="A12" s="38" t="s">
        <v>65</v>
      </c>
      <c r="B12" s="39"/>
      <c r="C12" s="39"/>
      <c r="D12" s="40">
        <v>1000</v>
      </c>
      <c r="E12" s="40">
        <v>5</v>
      </c>
      <c r="F12" s="41">
        <f t="shared" si="1"/>
        <v>20</v>
      </c>
      <c r="G12" s="42">
        <f t="shared" si="0"/>
        <v>200</v>
      </c>
    </row>
    <row r="13" spans="1:7" ht="12.75">
      <c r="A13" s="38" t="s">
        <v>66</v>
      </c>
      <c r="B13" s="39"/>
      <c r="C13" s="39"/>
      <c r="D13" s="40">
        <v>2000</v>
      </c>
      <c r="E13" s="40">
        <v>5</v>
      </c>
      <c r="F13" s="41">
        <f t="shared" si="1"/>
        <v>20</v>
      </c>
      <c r="G13" s="42">
        <f t="shared" si="0"/>
        <v>400</v>
      </c>
    </row>
    <row r="14" spans="1:7" ht="12.75">
      <c r="A14" s="46" t="s">
        <v>67</v>
      </c>
      <c r="B14" s="47"/>
      <c r="C14" s="47"/>
      <c r="D14" s="48">
        <v>0</v>
      </c>
      <c r="E14" s="49">
        <v>0</v>
      </c>
      <c r="F14" s="50" t="str">
        <f t="shared" si="1"/>
        <v>0</v>
      </c>
      <c r="G14" s="42">
        <f t="shared" si="0"/>
        <v>0</v>
      </c>
    </row>
    <row r="15" spans="1:7" ht="12.75">
      <c r="A15" s="46" t="s">
        <v>67</v>
      </c>
      <c r="B15" s="47"/>
      <c r="C15" s="47"/>
      <c r="D15" s="48">
        <v>0</v>
      </c>
      <c r="E15" s="49">
        <v>0</v>
      </c>
      <c r="F15" s="51" t="str">
        <f t="shared" si="1"/>
        <v>0</v>
      </c>
      <c r="G15" s="42">
        <f t="shared" si="0"/>
        <v>0</v>
      </c>
    </row>
    <row r="16" spans="1:7" ht="12.75">
      <c r="A16" s="46" t="s">
        <v>67</v>
      </c>
      <c r="B16" s="47"/>
      <c r="C16" s="47"/>
      <c r="D16" s="48">
        <v>0</v>
      </c>
      <c r="E16" s="49">
        <v>0</v>
      </c>
      <c r="F16" s="51" t="str">
        <f t="shared" si="1"/>
        <v>0</v>
      </c>
      <c r="G16" s="42">
        <f t="shared" si="0"/>
        <v>0</v>
      </c>
    </row>
    <row r="17" spans="1:7" ht="12.75">
      <c r="A17" s="46" t="s">
        <v>67</v>
      </c>
      <c r="B17" s="47"/>
      <c r="C17" s="47"/>
      <c r="D17" s="48">
        <v>0</v>
      </c>
      <c r="E17" s="49">
        <v>0</v>
      </c>
      <c r="F17" s="51" t="str">
        <f t="shared" si="1"/>
        <v>0</v>
      </c>
      <c r="G17" s="42">
        <f t="shared" si="0"/>
        <v>0</v>
      </c>
    </row>
    <row r="18" spans="1:7" ht="12.75">
      <c r="A18" s="52" t="s">
        <v>23</v>
      </c>
      <c r="B18" s="53"/>
      <c r="C18" s="53"/>
      <c r="D18" s="54"/>
      <c r="E18" s="55"/>
      <c r="F18" s="56"/>
      <c r="G18" s="57"/>
    </row>
    <row r="19" spans="1:7" ht="12.75">
      <c r="A19" s="38" t="s">
        <v>68</v>
      </c>
      <c r="B19" s="39"/>
      <c r="C19" s="39"/>
      <c r="D19" s="40">
        <v>14000</v>
      </c>
      <c r="E19" s="40">
        <v>6</v>
      </c>
      <c r="F19" s="58">
        <f>IF(E19=0,"0",100/E19)</f>
        <v>16.666666666666668</v>
      </c>
      <c r="G19" s="42">
        <f>D19*F19%</f>
        <v>2333.3333333333335</v>
      </c>
    </row>
    <row r="20" spans="1:7" ht="12.75">
      <c r="A20" s="43" t="s">
        <v>69</v>
      </c>
      <c r="B20" s="44"/>
      <c r="C20" s="44"/>
      <c r="D20" s="40">
        <v>1200</v>
      </c>
      <c r="E20" s="45">
        <v>6</v>
      </c>
      <c r="F20" s="58">
        <f aca="true" t="shared" si="2" ref="F20:F33">IF(E20=0,"0",100/E20)</f>
        <v>16.666666666666668</v>
      </c>
      <c r="G20" s="42">
        <f aca="true" t="shared" si="3" ref="G20:G37">D20*F20%</f>
        <v>200.00000000000003</v>
      </c>
    </row>
    <row r="21" spans="1:7" ht="12.75">
      <c r="A21" s="43" t="s">
        <v>70</v>
      </c>
      <c r="B21" s="44"/>
      <c r="C21" s="44"/>
      <c r="D21" s="40">
        <v>300</v>
      </c>
      <c r="E21" s="45">
        <v>3</v>
      </c>
      <c r="F21" s="58">
        <f t="shared" si="2"/>
        <v>33.333333333333336</v>
      </c>
      <c r="G21" s="42">
        <f t="shared" si="3"/>
        <v>100.00000000000001</v>
      </c>
    </row>
    <row r="22" spans="1:7" ht="12.75">
      <c r="A22" s="43" t="s">
        <v>71</v>
      </c>
      <c r="B22" s="44"/>
      <c r="C22" s="44"/>
      <c r="D22" s="40">
        <v>100</v>
      </c>
      <c r="E22" s="45">
        <v>5</v>
      </c>
      <c r="F22" s="58">
        <f t="shared" si="2"/>
        <v>20</v>
      </c>
      <c r="G22" s="42">
        <f t="shared" si="3"/>
        <v>20</v>
      </c>
    </row>
    <row r="23" spans="1:7" ht="12.75">
      <c r="A23" s="59" t="s">
        <v>72</v>
      </c>
      <c r="B23" s="60"/>
      <c r="C23" s="60"/>
      <c r="D23" s="61">
        <v>200</v>
      </c>
      <c r="E23" s="62">
        <v>3</v>
      </c>
      <c r="F23" s="58">
        <f t="shared" si="2"/>
        <v>33.333333333333336</v>
      </c>
      <c r="G23" s="42">
        <f t="shared" si="3"/>
        <v>66.66666666666667</v>
      </c>
    </row>
    <row r="24" spans="1:7" ht="12.75">
      <c r="A24" s="59" t="s">
        <v>73</v>
      </c>
      <c r="B24" s="60"/>
      <c r="C24" s="60"/>
      <c r="D24" s="61">
        <v>6000</v>
      </c>
      <c r="E24" s="62">
        <v>6</v>
      </c>
      <c r="F24" s="58">
        <f t="shared" si="2"/>
        <v>16.666666666666668</v>
      </c>
      <c r="G24" s="42">
        <f t="shared" si="3"/>
        <v>1000.0000000000001</v>
      </c>
    </row>
    <row r="25" spans="1:7" ht="12.75">
      <c r="A25" s="59" t="s">
        <v>74</v>
      </c>
      <c r="B25" s="60"/>
      <c r="C25" s="60"/>
      <c r="D25" s="61">
        <v>5000</v>
      </c>
      <c r="E25" s="62">
        <v>3</v>
      </c>
      <c r="F25" s="58">
        <f t="shared" si="2"/>
        <v>33.333333333333336</v>
      </c>
      <c r="G25" s="42">
        <f t="shared" si="3"/>
        <v>1666.6666666666667</v>
      </c>
    </row>
    <row r="26" spans="1:7" ht="12.75">
      <c r="A26" s="59" t="s">
        <v>75</v>
      </c>
      <c r="B26" s="60"/>
      <c r="C26" s="63"/>
      <c r="D26" s="61">
        <v>1000</v>
      </c>
      <c r="E26" s="62">
        <v>2</v>
      </c>
      <c r="F26" s="58">
        <f t="shared" si="2"/>
        <v>50</v>
      </c>
      <c r="G26" s="42">
        <f t="shared" si="3"/>
        <v>500</v>
      </c>
    </row>
    <row r="27" spans="1:7" ht="12.75">
      <c r="A27" s="59" t="s">
        <v>141</v>
      </c>
      <c r="B27" s="62">
        <v>3</v>
      </c>
      <c r="C27" s="61">
        <v>500</v>
      </c>
      <c r="D27" s="63">
        <f>+C27*B27</f>
        <v>1500</v>
      </c>
      <c r="E27" s="62">
        <v>3</v>
      </c>
      <c r="F27" s="58">
        <f t="shared" si="2"/>
        <v>33.333333333333336</v>
      </c>
      <c r="G27" s="42">
        <f t="shared" si="3"/>
        <v>500.00000000000006</v>
      </c>
    </row>
    <row r="28" spans="1:7" ht="12.75">
      <c r="A28" s="43" t="s">
        <v>76</v>
      </c>
      <c r="B28" s="44"/>
      <c r="C28" s="44"/>
      <c r="D28" s="40">
        <v>2000</v>
      </c>
      <c r="E28" s="45">
        <v>3</v>
      </c>
      <c r="F28" s="58">
        <f t="shared" si="2"/>
        <v>33.333333333333336</v>
      </c>
      <c r="G28" s="42">
        <f t="shared" si="3"/>
        <v>666.6666666666667</v>
      </c>
    </row>
    <row r="29" spans="1:7" ht="12.75">
      <c r="A29" s="38" t="s">
        <v>77</v>
      </c>
      <c r="B29" s="39"/>
      <c r="C29" s="39"/>
      <c r="D29" s="40">
        <v>500</v>
      </c>
      <c r="E29" s="40">
        <v>3</v>
      </c>
      <c r="F29" s="58">
        <f t="shared" si="2"/>
        <v>33.333333333333336</v>
      </c>
      <c r="G29" s="42">
        <f t="shared" si="3"/>
        <v>166.66666666666669</v>
      </c>
    </row>
    <row r="30" spans="1:7" ht="12.75">
      <c r="A30" s="38" t="s">
        <v>78</v>
      </c>
      <c r="B30" s="39"/>
      <c r="C30" s="39"/>
      <c r="D30" s="40">
        <v>300</v>
      </c>
      <c r="E30" s="40">
        <v>3</v>
      </c>
      <c r="F30" s="58">
        <f t="shared" si="2"/>
        <v>33.333333333333336</v>
      </c>
      <c r="G30" s="42">
        <f t="shared" si="3"/>
        <v>100.00000000000001</v>
      </c>
    </row>
    <row r="31" spans="1:7" ht="12.75">
      <c r="A31" s="38" t="s">
        <v>79</v>
      </c>
      <c r="B31" s="39"/>
      <c r="C31" s="39"/>
      <c r="D31" s="40">
        <v>10000</v>
      </c>
      <c r="E31" s="40">
        <v>5</v>
      </c>
      <c r="F31" s="58">
        <f t="shared" si="2"/>
        <v>20</v>
      </c>
      <c r="G31" s="42">
        <f>D31*F31%</f>
        <v>2000</v>
      </c>
    </row>
    <row r="32" spans="1:7" ht="12.75">
      <c r="A32" s="38" t="s">
        <v>80</v>
      </c>
      <c r="B32" s="39"/>
      <c r="C32" s="39"/>
      <c r="D32" s="40">
        <v>5000</v>
      </c>
      <c r="E32" s="40">
        <v>5</v>
      </c>
      <c r="F32" s="58">
        <f t="shared" si="2"/>
        <v>20</v>
      </c>
      <c r="G32" s="42">
        <f t="shared" si="3"/>
        <v>1000</v>
      </c>
    </row>
    <row r="33" spans="1:7" ht="12.75">
      <c r="A33" s="38" t="s">
        <v>81</v>
      </c>
      <c r="B33" s="39"/>
      <c r="C33" s="39"/>
      <c r="D33" s="40">
        <v>2000</v>
      </c>
      <c r="E33" s="40">
        <v>5</v>
      </c>
      <c r="F33" s="58">
        <f t="shared" si="2"/>
        <v>20</v>
      </c>
      <c r="G33" s="42">
        <f t="shared" si="3"/>
        <v>400</v>
      </c>
    </row>
    <row r="34" spans="1:7" ht="12.75">
      <c r="A34" s="46" t="s">
        <v>82</v>
      </c>
      <c r="B34" s="47"/>
      <c r="C34" s="47"/>
      <c r="D34" s="48">
        <v>0</v>
      </c>
      <c r="E34" s="64">
        <v>0</v>
      </c>
      <c r="F34" s="58" t="str">
        <f>IF(E34=0,"0",100/E34)</f>
        <v>0</v>
      </c>
      <c r="G34" s="42">
        <f t="shared" si="3"/>
        <v>0</v>
      </c>
    </row>
    <row r="35" spans="1:7" ht="12.75">
      <c r="A35" s="46" t="s">
        <v>82</v>
      </c>
      <c r="B35" s="47"/>
      <c r="C35" s="47"/>
      <c r="D35" s="48">
        <v>0</v>
      </c>
      <c r="E35" s="65">
        <v>0</v>
      </c>
      <c r="F35" s="58" t="str">
        <f>IF(E35=0,"0",100/E35)</f>
        <v>0</v>
      </c>
      <c r="G35" s="42">
        <f t="shared" si="3"/>
        <v>0</v>
      </c>
    </row>
    <row r="36" spans="1:7" ht="12.75">
      <c r="A36" s="46" t="s">
        <v>82</v>
      </c>
      <c r="B36" s="47"/>
      <c r="C36" s="47"/>
      <c r="D36" s="48">
        <v>0</v>
      </c>
      <c r="E36" s="65">
        <v>0</v>
      </c>
      <c r="F36" s="58" t="str">
        <f>IF(E36=0,"0",100/E36)</f>
        <v>0</v>
      </c>
      <c r="G36" s="42">
        <f t="shared" si="3"/>
        <v>0</v>
      </c>
    </row>
    <row r="37" spans="1:7" ht="13.5" thickBot="1">
      <c r="A37" s="46" t="s">
        <v>82</v>
      </c>
      <c r="B37" s="47"/>
      <c r="C37" s="47"/>
      <c r="D37" s="48">
        <v>0</v>
      </c>
      <c r="E37" s="65">
        <v>0</v>
      </c>
      <c r="F37" s="58" t="str">
        <f>IF(E37=0,"0",100/E37)</f>
        <v>0</v>
      </c>
      <c r="G37" s="42">
        <f t="shared" si="3"/>
        <v>0</v>
      </c>
    </row>
    <row r="38" spans="1:7" ht="13.5" thickBot="1">
      <c r="A38" s="66" t="s">
        <v>83</v>
      </c>
      <c r="B38" s="67"/>
      <c r="C38" s="67"/>
      <c r="D38" s="68">
        <f>SUM(D7:D37)</f>
        <v>56600</v>
      </c>
      <c r="E38" s="69"/>
      <c r="F38" s="70"/>
      <c r="G38" s="71"/>
    </row>
    <row r="39" spans="1:7" ht="13.5" thickBot="1">
      <c r="A39" s="66" t="s">
        <v>84</v>
      </c>
      <c r="B39" s="67"/>
      <c r="C39" s="67"/>
      <c r="D39" s="71"/>
      <c r="E39" s="69"/>
      <c r="F39" s="70" t="s">
        <v>43</v>
      </c>
      <c r="G39" s="68">
        <f>SUM(G7:G38)</f>
        <v>12220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1.140625" style="0" bestFit="1" customWidth="1"/>
    <col min="2" max="2" width="13.8515625" style="0" customWidth="1"/>
    <col min="3" max="3" width="14.421875" style="0" customWidth="1"/>
    <col min="4" max="4" width="16.00390625" style="0" customWidth="1"/>
    <col min="5" max="5" width="12.8515625" style="0" customWidth="1"/>
  </cols>
  <sheetData>
    <row r="1" spans="1:6" ht="15">
      <c r="A1" s="72"/>
      <c r="B1" s="77" t="s">
        <v>138</v>
      </c>
      <c r="C1" s="75"/>
      <c r="D1" s="73"/>
      <c r="E1" s="76"/>
      <c r="F1" s="120"/>
    </row>
    <row r="2" spans="1:7" ht="16.5" thickBot="1">
      <c r="A2" s="72"/>
      <c r="B2" s="73"/>
      <c r="C2" s="73"/>
      <c r="D2" s="73"/>
      <c r="E2" s="76"/>
      <c r="G2" s="19"/>
    </row>
    <row r="3" spans="1:7" ht="15.75">
      <c r="A3" s="108"/>
      <c r="B3" s="25" t="s">
        <v>85</v>
      </c>
      <c r="C3" s="109" t="s">
        <v>50</v>
      </c>
      <c r="D3" s="110" t="s">
        <v>50</v>
      </c>
      <c r="E3" s="111" t="s">
        <v>86</v>
      </c>
      <c r="G3" s="20"/>
    </row>
    <row r="4" spans="1:5" ht="13.5" thickBot="1">
      <c r="A4" s="30"/>
      <c r="B4" s="31"/>
      <c r="C4" s="81" t="s">
        <v>54</v>
      </c>
      <c r="D4" s="81" t="s">
        <v>128</v>
      </c>
      <c r="E4" s="82" t="s">
        <v>87</v>
      </c>
    </row>
    <row r="5" spans="1:5" ht="12.75">
      <c r="A5" s="83" t="s">
        <v>42</v>
      </c>
      <c r="B5" s="84"/>
      <c r="C5" s="84"/>
      <c r="D5" s="85"/>
      <c r="E5" s="86"/>
    </row>
    <row r="6" spans="1:5" ht="12.75">
      <c r="A6" s="87" t="s">
        <v>106</v>
      </c>
      <c r="B6" s="88">
        <v>200</v>
      </c>
      <c r="C6" s="89">
        <v>250</v>
      </c>
      <c r="D6" s="90">
        <f>+C6*B6</f>
        <v>50000</v>
      </c>
      <c r="E6" s="91">
        <f>+D6/D16*100</f>
        <v>26.881720430107524</v>
      </c>
    </row>
    <row r="7" spans="1:5" ht="12.75">
      <c r="A7" s="92" t="s">
        <v>107</v>
      </c>
      <c r="B7" s="88">
        <v>20</v>
      </c>
      <c r="C7" s="40">
        <v>800</v>
      </c>
      <c r="D7" s="90">
        <f aca="true" t="shared" si="0" ref="D7:D15">+C7*B7</f>
        <v>16000</v>
      </c>
      <c r="E7" s="91">
        <f>+D7/D16*100</f>
        <v>8.60215053763441</v>
      </c>
    </row>
    <row r="8" spans="1:5" ht="12.75">
      <c r="A8" s="87" t="s">
        <v>108</v>
      </c>
      <c r="B8" s="88">
        <v>150</v>
      </c>
      <c r="C8" s="40">
        <v>600</v>
      </c>
      <c r="D8" s="90">
        <f t="shared" si="0"/>
        <v>90000</v>
      </c>
      <c r="E8" s="91">
        <f>+D8/D16*100</f>
        <v>48.38709677419355</v>
      </c>
    </row>
    <row r="9" spans="1:5" ht="12.75">
      <c r="A9" s="92" t="s">
        <v>109</v>
      </c>
      <c r="B9" s="88">
        <v>15</v>
      </c>
      <c r="C9" s="40">
        <v>2000</v>
      </c>
      <c r="D9" s="90">
        <f t="shared" si="0"/>
        <v>30000</v>
      </c>
      <c r="E9" s="91">
        <f>+D9/D16*100</f>
        <v>16.129032258064516</v>
      </c>
    </row>
    <row r="10" spans="1:5" ht="12.75">
      <c r="A10" s="87" t="s">
        <v>110</v>
      </c>
      <c r="B10" s="88">
        <v>0</v>
      </c>
      <c r="C10" s="40">
        <v>0</v>
      </c>
      <c r="D10" s="90">
        <f t="shared" si="0"/>
        <v>0</v>
      </c>
      <c r="E10" s="91">
        <f>+D10/D16*100</f>
        <v>0</v>
      </c>
    </row>
    <row r="11" spans="1:5" ht="12.75">
      <c r="A11" s="92" t="s">
        <v>111</v>
      </c>
      <c r="B11" s="88">
        <v>0</v>
      </c>
      <c r="C11" s="40">
        <v>0</v>
      </c>
      <c r="D11" s="90">
        <f t="shared" si="0"/>
        <v>0</v>
      </c>
      <c r="E11" s="91">
        <f>+D11/D16*100</f>
        <v>0</v>
      </c>
    </row>
    <row r="12" spans="1:5" ht="12.75">
      <c r="A12" s="92" t="s">
        <v>122</v>
      </c>
      <c r="B12" s="88">
        <v>0</v>
      </c>
      <c r="C12" s="40">
        <v>0</v>
      </c>
      <c r="D12" s="90">
        <f t="shared" si="0"/>
        <v>0</v>
      </c>
      <c r="E12" s="91">
        <f>+D12/D16*100</f>
        <v>0</v>
      </c>
    </row>
    <row r="13" spans="1:5" ht="12.75">
      <c r="A13" s="87" t="s">
        <v>123</v>
      </c>
      <c r="B13" s="88">
        <v>0</v>
      </c>
      <c r="C13" s="40">
        <v>0</v>
      </c>
      <c r="D13" s="90">
        <f t="shared" si="0"/>
        <v>0</v>
      </c>
      <c r="E13" s="91">
        <f>+D13/D16*100</f>
        <v>0</v>
      </c>
    </row>
    <row r="14" spans="1:5" ht="12.75">
      <c r="A14" s="92" t="s">
        <v>124</v>
      </c>
      <c r="B14" s="88">
        <v>0</v>
      </c>
      <c r="C14" s="40">
        <v>0</v>
      </c>
      <c r="D14" s="90">
        <f t="shared" si="0"/>
        <v>0</v>
      </c>
      <c r="E14" s="91">
        <f>+D14/D16*100</f>
        <v>0</v>
      </c>
    </row>
    <row r="15" spans="1:5" ht="13.5" thickBot="1">
      <c r="A15" s="92" t="s">
        <v>125</v>
      </c>
      <c r="B15" s="88">
        <v>0</v>
      </c>
      <c r="C15" s="40">
        <v>0</v>
      </c>
      <c r="D15" s="90">
        <f t="shared" si="0"/>
        <v>0</v>
      </c>
      <c r="E15" s="91">
        <f>+D15/D16*100</f>
        <v>0</v>
      </c>
    </row>
    <row r="16" spans="1:5" ht="13.5" thickBot="1">
      <c r="A16" s="112" t="s">
        <v>88</v>
      </c>
      <c r="B16" s="113"/>
      <c r="C16" s="113"/>
      <c r="D16" s="113">
        <f>SUM(D6:D15)</f>
        <v>186000</v>
      </c>
      <c r="E16" s="114">
        <f>SUM(E6:E15)</f>
        <v>100</v>
      </c>
    </row>
    <row r="17" spans="1:5" ht="12.75">
      <c r="A17" s="83" t="s">
        <v>29</v>
      </c>
      <c r="B17" s="93"/>
      <c r="C17" s="93"/>
      <c r="D17" s="93"/>
      <c r="E17" s="91"/>
    </row>
    <row r="18" spans="1:5" ht="12.75">
      <c r="A18" s="94" t="s">
        <v>90</v>
      </c>
      <c r="B18" s="90"/>
      <c r="C18" s="90"/>
      <c r="D18" s="63">
        <f>INVESTIMENTI!G39</f>
        <v>12220</v>
      </c>
      <c r="E18" s="91">
        <f>D18/$D$16*100</f>
        <v>6.56989247311828</v>
      </c>
    </row>
    <row r="19" spans="1:5" ht="12.75">
      <c r="A19" s="94" t="s">
        <v>91</v>
      </c>
      <c r="B19" s="88">
        <v>12</v>
      </c>
      <c r="C19" s="88">
        <v>650</v>
      </c>
      <c r="D19" s="63">
        <f>+C19*B19</f>
        <v>7800</v>
      </c>
      <c r="E19" s="91">
        <f aca="true" t="shared" si="1" ref="E19:E35">D19/$D$16*100</f>
        <v>4.193548387096775</v>
      </c>
    </row>
    <row r="20" spans="1:5" ht="12.75">
      <c r="A20" s="43" t="s">
        <v>92</v>
      </c>
      <c r="B20" s="90"/>
      <c r="C20" s="90"/>
      <c r="D20" s="40">
        <v>5000</v>
      </c>
      <c r="E20" s="91">
        <f t="shared" si="1"/>
        <v>2.6881720430107525</v>
      </c>
    </row>
    <row r="21" spans="1:5" ht="12.75">
      <c r="A21" s="95" t="s">
        <v>93</v>
      </c>
      <c r="B21" s="96"/>
      <c r="C21" s="96"/>
      <c r="D21" s="40">
        <v>6500</v>
      </c>
      <c r="E21" s="91">
        <f t="shared" si="1"/>
        <v>3.494623655913978</v>
      </c>
    </row>
    <row r="22" spans="1:5" ht="12.75">
      <c r="A22" s="97" t="s">
        <v>94</v>
      </c>
      <c r="B22" s="88">
        <v>6</v>
      </c>
      <c r="C22" s="88">
        <v>750</v>
      </c>
      <c r="D22" s="98">
        <f>+C22*B22</f>
        <v>4500</v>
      </c>
      <c r="E22" s="91">
        <f t="shared" si="1"/>
        <v>2.4193548387096775</v>
      </c>
    </row>
    <row r="23" spans="1:5" ht="12.75">
      <c r="A23" s="43" t="s">
        <v>61</v>
      </c>
      <c r="B23" s="90"/>
      <c r="C23" s="90"/>
      <c r="D23" s="40">
        <v>2000</v>
      </c>
      <c r="E23" s="91">
        <f t="shared" si="1"/>
        <v>1.0752688172043012</v>
      </c>
    </row>
    <row r="24" spans="1:5" ht="12.75">
      <c r="A24" s="43" t="s">
        <v>95</v>
      </c>
      <c r="B24" s="90"/>
      <c r="C24" s="90"/>
      <c r="D24" s="40">
        <v>2400</v>
      </c>
      <c r="E24" s="91">
        <f t="shared" si="1"/>
        <v>1.2903225806451613</v>
      </c>
    </row>
    <row r="25" spans="1:5" ht="12.75">
      <c r="A25" s="43" t="s">
        <v>96</v>
      </c>
      <c r="B25" s="88">
        <v>6</v>
      </c>
      <c r="C25" s="88">
        <v>250</v>
      </c>
      <c r="D25" s="98">
        <f>+C25*B25</f>
        <v>1500</v>
      </c>
      <c r="E25" s="91">
        <f t="shared" si="1"/>
        <v>0.8064516129032258</v>
      </c>
    </row>
    <row r="26" spans="1:5" ht="12.75">
      <c r="A26" s="43" t="s">
        <v>97</v>
      </c>
      <c r="B26" s="90"/>
      <c r="C26" s="90"/>
      <c r="D26" s="40">
        <v>270</v>
      </c>
      <c r="E26" s="91">
        <f t="shared" si="1"/>
        <v>0.14516129032258066</v>
      </c>
    </row>
    <row r="27" spans="1:5" ht="12.75">
      <c r="A27" s="43" t="s">
        <v>98</v>
      </c>
      <c r="B27" s="96"/>
      <c r="C27" s="96"/>
      <c r="D27" s="40">
        <v>500</v>
      </c>
      <c r="E27" s="91">
        <f t="shared" si="1"/>
        <v>0.2688172043010753</v>
      </c>
    </row>
    <row r="28" spans="1:5" ht="12.75">
      <c r="A28" s="43" t="s">
        <v>99</v>
      </c>
      <c r="B28" s="96"/>
      <c r="C28" s="96"/>
      <c r="D28" s="40">
        <v>320</v>
      </c>
      <c r="E28" s="91">
        <f t="shared" si="1"/>
        <v>0.17204301075268819</v>
      </c>
    </row>
    <row r="29" spans="1:5" ht="12.75">
      <c r="A29" s="43" t="s">
        <v>100</v>
      </c>
      <c r="B29" s="96"/>
      <c r="C29" s="96"/>
      <c r="D29" s="40">
        <v>800</v>
      </c>
      <c r="E29" s="91">
        <f t="shared" si="1"/>
        <v>0.43010752688172044</v>
      </c>
    </row>
    <row r="30" spans="1:5" ht="12.75">
      <c r="A30" s="43" t="s">
        <v>101</v>
      </c>
      <c r="B30" s="88">
        <v>12</v>
      </c>
      <c r="C30" s="88">
        <v>300</v>
      </c>
      <c r="D30" s="98">
        <f>+C30*B30</f>
        <v>3600</v>
      </c>
      <c r="E30" s="91">
        <f t="shared" si="1"/>
        <v>1.935483870967742</v>
      </c>
    </row>
    <row r="31" spans="1:5" ht="12.75">
      <c r="A31" s="43" t="s">
        <v>102</v>
      </c>
      <c r="B31" s="99"/>
      <c r="C31" s="99"/>
      <c r="D31" s="40">
        <v>3600</v>
      </c>
      <c r="E31" s="91">
        <f t="shared" si="1"/>
        <v>1.935483870967742</v>
      </c>
    </row>
    <row r="32" spans="1:5" ht="12.75">
      <c r="A32" s="100" t="s">
        <v>103</v>
      </c>
      <c r="B32" s="101"/>
      <c r="C32" s="101"/>
      <c r="D32" s="102">
        <v>0</v>
      </c>
      <c r="E32" s="91">
        <f t="shared" si="1"/>
        <v>0</v>
      </c>
    </row>
    <row r="33" spans="1:5" ht="12.75">
      <c r="A33" s="100" t="s">
        <v>103</v>
      </c>
      <c r="B33" s="101"/>
      <c r="C33" s="101"/>
      <c r="D33" s="102">
        <v>0</v>
      </c>
      <c r="E33" s="91">
        <f t="shared" si="1"/>
        <v>0</v>
      </c>
    </row>
    <row r="34" spans="1:5" ht="12.75">
      <c r="A34" s="100" t="s">
        <v>103</v>
      </c>
      <c r="B34" s="101"/>
      <c r="C34" s="101"/>
      <c r="D34" s="102">
        <v>0</v>
      </c>
      <c r="E34" s="91">
        <f t="shared" si="1"/>
        <v>0</v>
      </c>
    </row>
    <row r="35" spans="1:5" ht="13.5" thickBot="1">
      <c r="A35" s="100" t="s">
        <v>103</v>
      </c>
      <c r="B35" s="103"/>
      <c r="C35" s="47"/>
      <c r="D35" s="104">
        <v>0</v>
      </c>
      <c r="E35" s="91">
        <f t="shared" si="1"/>
        <v>0</v>
      </c>
    </row>
    <row r="36" spans="1:5" ht="13.5" thickBot="1">
      <c r="A36" s="115" t="s">
        <v>104</v>
      </c>
      <c r="B36" s="113"/>
      <c r="C36" s="113"/>
      <c r="D36" s="113">
        <f>SUM(D18:D35)</f>
        <v>51010</v>
      </c>
      <c r="E36" s="116">
        <f>SUM(E18:E35)</f>
        <v>27.424731182795696</v>
      </c>
    </row>
    <row r="37" spans="1:5" ht="12.75">
      <c r="A37" s="83" t="s">
        <v>27</v>
      </c>
      <c r="B37" s="93"/>
      <c r="C37" s="93"/>
      <c r="D37" s="93"/>
      <c r="E37" s="91"/>
    </row>
    <row r="38" spans="1:5" ht="12.75">
      <c r="A38" s="87" t="s">
        <v>112</v>
      </c>
      <c r="B38" s="105">
        <v>300</v>
      </c>
      <c r="C38" s="61">
        <v>70</v>
      </c>
      <c r="D38" s="63">
        <f>C38*B38</f>
        <v>21000</v>
      </c>
      <c r="E38" s="91">
        <f>D38/$D$16*100</f>
        <v>11.29032258064516</v>
      </c>
    </row>
    <row r="39" spans="1:5" ht="12.75">
      <c r="A39" s="92" t="s">
        <v>113</v>
      </c>
      <c r="B39" s="105">
        <v>300</v>
      </c>
      <c r="C39" s="88">
        <v>60</v>
      </c>
      <c r="D39" s="63">
        <f aca="true" t="shared" si="2" ref="D39:D47">C39*B39</f>
        <v>18000</v>
      </c>
      <c r="E39" s="91">
        <f aca="true" t="shared" si="3" ref="E39:E47">D39/$D$16*100</f>
        <v>9.67741935483871</v>
      </c>
    </row>
    <row r="40" spans="1:5" ht="12.75">
      <c r="A40" s="87" t="s">
        <v>114</v>
      </c>
      <c r="B40" s="105">
        <v>90</v>
      </c>
      <c r="C40" s="40">
        <v>90</v>
      </c>
      <c r="D40" s="63">
        <f t="shared" si="2"/>
        <v>8100</v>
      </c>
      <c r="E40" s="91">
        <f t="shared" si="3"/>
        <v>4.354838709677419</v>
      </c>
    </row>
    <row r="41" spans="1:5" ht="12.75">
      <c r="A41" s="92" t="s">
        <v>115</v>
      </c>
      <c r="B41" s="105">
        <v>100</v>
      </c>
      <c r="C41" s="106">
        <v>30</v>
      </c>
      <c r="D41" s="63">
        <f t="shared" si="2"/>
        <v>3000</v>
      </c>
      <c r="E41" s="91">
        <f t="shared" si="3"/>
        <v>1.6129032258064515</v>
      </c>
    </row>
    <row r="42" spans="1:5" ht="12.75">
      <c r="A42" s="87" t="s">
        <v>116</v>
      </c>
      <c r="B42" s="105">
        <v>100</v>
      </c>
      <c r="C42" s="106">
        <v>40</v>
      </c>
      <c r="D42" s="63">
        <f t="shared" si="2"/>
        <v>4000</v>
      </c>
      <c r="E42" s="91">
        <f t="shared" si="3"/>
        <v>2.1505376344086025</v>
      </c>
    </row>
    <row r="43" spans="1:5" ht="12.75">
      <c r="A43" s="92" t="s">
        <v>117</v>
      </c>
      <c r="B43" s="105">
        <v>20</v>
      </c>
      <c r="C43" s="106">
        <v>21</v>
      </c>
      <c r="D43" s="63">
        <f t="shared" si="2"/>
        <v>420</v>
      </c>
      <c r="E43" s="91">
        <f t="shared" si="3"/>
        <v>0.22580645161290325</v>
      </c>
    </row>
    <row r="44" spans="1:5" ht="12.75">
      <c r="A44" s="87" t="s">
        <v>118</v>
      </c>
      <c r="B44" s="101"/>
      <c r="C44" s="107"/>
      <c r="D44" s="63">
        <f t="shared" si="2"/>
        <v>0</v>
      </c>
      <c r="E44" s="91">
        <f t="shared" si="3"/>
        <v>0</v>
      </c>
    </row>
    <row r="45" spans="1:5" ht="12.75">
      <c r="A45" s="92" t="s">
        <v>119</v>
      </c>
      <c r="B45" s="101"/>
      <c r="C45" s="103"/>
      <c r="D45" s="63">
        <f t="shared" si="2"/>
        <v>0</v>
      </c>
      <c r="E45" s="91">
        <f t="shared" si="3"/>
        <v>0</v>
      </c>
    </row>
    <row r="46" spans="1:5" ht="12.75">
      <c r="A46" s="87" t="s">
        <v>120</v>
      </c>
      <c r="B46" s="101"/>
      <c r="C46" s="103"/>
      <c r="D46" s="63">
        <f t="shared" si="2"/>
        <v>0</v>
      </c>
      <c r="E46" s="91">
        <f t="shared" si="3"/>
        <v>0</v>
      </c>
    </row>
    <row r="47" spans="1:5" ht="13.5" thickBot="1">
      <c r="A47" s="92" t="s">
        <v>121</v>
      </c>
      <c r="B47" s="101"/>
      <c r="C47" s="103"/>
      <c r="D47" s="63">
        <f t="shared" si="2"/>
        <v>0</v>
      </c>
      <c r="E47" s="91">
        <f t="shared" si="3"/>
        <v>0</v>
      </c>
    </row>
    <row r="48" spans="1:5" ht="13.5" thickBot="1">
      <c r="A48" s="115" t="s">
        <v>89</v>
      </c>
      <c r="B48" s="113"/>
      <c r="C48" s="113"/>
      <c r="D48" s="113">
        <f>SUM(D38:D47)</f>
        <v>54520</v>
      </c>
      <c r="E48" s="116">
        <f>SUM(E38:E47)</f>
        <v>29.31182795698925</v>
      </c>
    </row>
    <row r="49" spans="1:5" ht="13.5" thickBot="1">
      <c r="A49" s="115" t="s">
        <v>105</v>
      </c>
      <c r="B49" s="113"/>
      <c r="C49" s="113"/>
      <c r="D49" s="113">
        <f>+D36+D48</f>
        <v>105530</v>
      </c>
      <c r="E49" s="116">
        <f>E36+E48</f>
        <v>56.736559139784944</v>
      </c>
    </row>
    <row r="50" spans="1:5" ht="13.5" thickBot="1">
      <c r="A50" s="112" t="s">
        <v>132</v>
      </c>
      <c r="B50" s="113"/>
      <c r="C50" s="113"/>
      <c r="D50" s="113">
        <f>D16-D49</f>
        <v>80470</v>
      </c>
      <c r="E50" s="116">
        <f>E16-E49</f>
        <v>43.263440860215056</v>
      </c>
    </row>
    <row r="53" ht="13.5" thickBot="1"/>
    <row r="54" spans="1:5" ht="13.5" thickBot="1">
      <c r="A54" s="16" t="s">
        <v>126</v>
      </c>
      <c r="B54" s="15"/>
      <c r="C54" s="15"/>
      <c r="D54" s="15"/>
      <c r="E54" s="18">
        <f>D36/(1-E48%)</f>
        <v>72162.00182537269</v>
      </c>
    </row>
    <row r="55" ht="13.5" thickBot="1"/>
    <row r="56" spans="1:2" ht="13.5" thickBot="1">
      <c r="A56" s="16" t="s">
        <v>139</v>
      </c>
      <c r="B56" s="18">
        <f>E54</f>
        <v>72162.00182537269</v>
      </c>
    </row>
    <row r="57" ht="13.5" thickBot="1">
      <c r="A57" s="17" t="s">
        <v>129</v>
      </c>
    </row>
    <row r="58" spans="1:2" ht="13.5" thickBot="1">
      <c r="A58" s="16" t="s">
        <v>104</v>
      </c>
      <c r="B58" s="18">
        <f>D36</f>
        <v>51010</v>
      </c>
    </row>
    <row r="59" spans="1:2" ht="13.5" thickBot="1">
      <c r="A59" s="16" t="s">
        <v>89</v>
      </c>
      <c r="B59" s="18">
        <f>B56*E48%</f>
        <v>21152.001825372685</v>
      </c>
    </row>
    <row r="60" spans="1:2" ht="13.5" thickBot="1">
      <c r="A60" s="16" t="s">
        <v>105</v>
      </c>
      <c r="B60" s="18">
        <f>SUM(B58:B59)</f>
        <v>72162.00182537269</v>
      </c>
    </row>
    <row r="61" spans="1:2" ht="13.5" thickBot="1">
      <c r="A61" s="14" t="s">
        <v>132</v>
      </c>
      <c r="B61" s="18">
        <f>B56-B60</f>
        <v>0</v>
      </c>
    </row>
    <row r="64" spans="1:4" ht="13.5" thickBot="1">
      <c r="A64" s="21" t="s">
        <v>133</v>
      </c>
      <c r="B64" s="21" t="s">
        <v>43</v>
      </c>
      <c r="C64" s="21" t="s">
        <v>43</v>
      </c>
      <c r="D64" s="21" t="s">
        <v>43</v>
      </c>
    </row>
    <row r="65" spans="1:4" ht="13.5" thickBot="1">
      <c r="A65" s="21" t="s">
        <v>43</v>
      </c>
      <c r="B65" s="118" t="s">
        <v>135</v>
      </c>
      <c r="C65" s="118" t="s">
        <v>136</v>
      </c>
      <c r="D65" s="119" t="s">
        <v>137</v>
      </c>
    </row>
    <row r="66" spans="1:4" ht="13.5" thickBot="1">
      <c r="A66" s="115" t="s">
        <v>134</v>
      </c>
      <c r="B66" s="113">
        <f>E54</f>
        <v>72162.00182537269</v>
      </c>
      <c r="C66" s="113">
        <f>B66*(1+50%)</f>
        <v>108243.00273805903</v>
      </c>
      <c r="D66" s="117">
        <f>C66*(1+50%)</f>
        <v>162364.50410708855</v>
      </c>
    </row>
    <row r="67" spans="1:4" ht="13.5" thickBot="1">
      <c r="A67" s="115" t="s">
        <v>130</v>
      </c>
      <c r="B67" s="113">
        <f>B58</f>
        <v>51010</v>
      </c>
      <c r="C67" s="113">
        <f>B67</f>
        <v>51010</v>
      </c>
      <c r="D67" s="117">
        <f>C67</f>
        <v>51010</v>
      </c>
    </row>
    <row r="68" spans="1:4" ht="13.5" thickBot="1">
      <c r="A68" s="115" t="s">
        <v>131</v>
      </c>
      <c r="B68" s="113">
        <f>B66*$E$48%</f>
        <v>21152.001825372685</v>
      </c>
      <c r="C68" s="113">
        <f>C66*$E$48%</f>
        <v>31728.00273805903</v>
      </c>
      <c r="D68" s="117">
        <f>D66*$E$48%</f>
        <v>47592.00410708854</v>
      </c>
    </row>
    <row r="69" spans="1:4" ht="13.5" thickBot="1">
      <c r="A69" s="112" t="s">
        <v>105</v>
      </c>
      <c r="B69" s="113">
        <f>B67+B68</f>
        <v>72162.00182537269</v>
      </c>
      <c r="C69" s="113">
        <f>C67+C68</f>
        <v>82738.00273805903</v>
      </c>
      <c r="D69" s="117">
        <f>D67+D68</f>
        <v>98602.00410708855</v>
      </c>
    </row>
    <row r="70" spans="1:4" ht="13.5" thickBot="1">
      <c r="A70" s="112" t="s">
        <v>132</v>
      </c>
      <c r="B70" s="113">
        <f>B66-B69</f>
        <v>0</v>
      </c>
      <c r="C70" s="113">
        <f>C66-C69</f>
        <v>25505</v>
      </c>
      <c r="D70" s="117">
        <f>D66-D69</f>
        <v>63762.5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selection activeCell="O108" sqref="O108"/>
    </sheetView>
  </sheetViews>
  <sheetFormatPr defaultColWidth="9.140625" defaultRowHeight="12.75" customHeight="1"/>
  <cols>
    <col min="1" max="1" width="34.7109375" style="1" customWidth="1"/>
    <col min="2" max="16" width="9.7109375" style="1" customWidth="1"/>
    <col min="17" max="16384" width="9.140625" style="1" customWidth="1"/>
  </cols>
  <sheetData>
    <row r="1" spans="1:16" ht="12.75" customHeight="1">
      <c r="A1" s="232"/>
      <c r="B1" s="233"/>
      <c r="C1" s="234"/>
      <c r="D1" s="234"/>
      <c r="E1" s="234"/>
      <c r="F1" s="234"/>
      <c r="G1" s="235" t="s">
        <v>43</v>
      </c>
      <c r="H1" s="234"/>
      <c r="I1" s="234"/>
      <c r="J1" s="234"/>
      <c r="K1" s="234"/>
      <c r="L1" s="234"/>
      <c r="M1" s="234"/>
      <c r="N1" s="234"/>
      <c r="O1" s="234"/>
      <c r="P1" s="236"/>
    </row>
    <row r="2" spans="1:16" ht="12.75" customHeight="1">
      <c r="A2" s="232"/>
      <c r="B2" s="233"/>
      <c r="C2" s="234"/>
      <c r="D2" s="234"/>
      <c r="E2" s="234"/>
      <c r="F2" s="234"/>
      <c r="G2" s="237" t="s">
        <v>0</v>
      </c>
      <c r="H2" s="234"/>
      <c r="I2" s="234"/>
      <c r="J2" s="234"/>
      <c r="K2" s="234"/>
      <c r="L2" s="234"/>
      <c r="M2" s="234"/>
      <c r="N2" s="234"/>
      <c r="O2" s="234"/>
      <c r="P2" s="236"/>
    </row>
    <row r="3" spans="1:16" ht="12.7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</row>
    <row r="4" spans="1:16" s="2" customFormat="1" ht="12.75" customHeigh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4"/>
      <c r="P4" s="125" t="s">
        <v>1</v>
      </c>
    </row>
    <row r="5" spans="1:16" s="2" customFormat="1" ht="12.75" customHeight="1">
      <c r="A5" s="126" t="s">
        <v>2</v>
      </c>
      <c r="B5" s="127" t="s">
        <v>1</v>
      </c>
      <c r="C5" s="127" t="s">
        <v>3</v>
      </c>
      <c r="D5" s="127" t="s">
        <v>4</v>
      </c>
      <c r="E5" s="127" t="s">
        <v>5</v>
      </c>
      <c r="F5" s="127" t="s">
        <v>6</v>
      </c>
      <c r="G5" s="127" t="s">
        <v>7</v>
      </c>
      <c r="H5" s="127" t="s">
        <v>8</v>
      </c>
      <c r="I5" s="127" t="s">
        <v>9</v>
      </c>
      <c r="J5" s="127" t="s">
        <v>10</v>
      </c>
      <c r="K5" s="127" t="s">
        <v>11</v>
      </c>
      <c r="L5" s="127" t="s">
        <v>12</v>
      </c>
      <c r="M5" s="127" t="s">
        <v>13</v>
      </c>
      <c r="N5" s="128" t="s">
        <v>14</v>
      </c>
      <c r="O5" s="129" t="s">
        <v>1</v>
      </c>
      <c r="P5" s="126" t="s">
        <v>15</v>
      </c>
    </row>
    <row r="6" spans="1:16" s="2" customFormat="1" ht="12.75" customHeight="1">
      <c r="A6" s="126" t="s">
        <v>16</v>
      </c>
      <c r="B6" s="127" t="s">
        <v>17</v>
      </c>
      <c r="C6" s="127" t="s">
        <v>18</v>
      </c>
      <c r="D6" s="127" t="s">
        <v>18</v>
      </c>
      <c r="E6" s="127" t="s">
        <v>18</v>
      </c>
      <c r="F6" s="127" t="s">
        <v>18</v>
      </c>
      <c r="G6" s="127" t="s">
        <v>18</v>
      </c>
      <c r="H6" s="127" t="s">
        <v>18</v>
      </c>
      <c r="I6" s="127" t="s">
        <v>18</v>
      </c>
      <c r="J6" s="127" t="s">
        <v>18</v>
      </c>
      <c r="K6" s="127" t="s">
        <v>18</v>
      </c>
      <c r="L6" s="127" t="s">
        <v>18</v>
      </c>
      <c r="M6" s="127" t="s">
        <v>18</v>
      </c>
      <c r="N6" s="128" t="s">
        <v>18</v>
      </c>
      <c r="O6" s="126" t="s">
        <v>19</v>
      </c>
      <c r="P6" s="126" t="s">
        <v>20</v>
      </c>
    </row>
    <row r="7" spans="1:16" s="2" customFormat="1" ht="12.75" customHeight="1" thickBot="1">
      <c r="A7" s="130"/>
      <c r="B7" s="131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35"/>
      <c r="P7" s="136" t="s">
        <v>21</v>
      </c>
    </row>
    <row r="8" spans="1:16" s="2" customFormat="1" ht="12.75" customHeight="1">
      <c r="A8" s="137" t="s">
        <v>22</v>
      </c>
      <c r="B8" s="138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8"/>
      <c r="P8" s="140"/>
    </row>
    <row r="9" spans="1:16" s="2" customFormat="1" ht="12.75" customHeight="1">
      <c r="A9" s="141" t="str">
        <f>+'[1]PIANO INVESTIMENTI'!A9</f>
        <v>Formazione e documentazione</v>
      </c>
      <c r="B9" s="142">
        <f>INVESTIMENTI!D7</f>
        <v>500</v>
      </c>
      <c r="C9" s="142">
        <f>B9</f>
        <v>500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>
        <f>SUM(C9:N9)</f>
        <v>500</v>
      </c>
      <c r="P9" s="145">
        <f aca="true" t="shared" si="0" ref="P9:P19">SUM(B9-O9)</f>
        <v>0</v>
      </c>
    </row>
    <row r="10" spans="1:16" s="2" customFormat="1" ht="12.75" customHeight="1">
      <c r="A10" s="141" t="str">
        <f>+'[1]PIANO INVESTIMENTI'!A10</f>
        <v>Piano di fattibilità</v>
      </c>
      <c r="B10" s="142">
        <f>INVESTIMENTI!D8</f>
        <v>1500</v>
      </c>
      <c r="C10" s="143">
        <f>B10</f>
        <v>1500</v>
      </c>
      <c r="D10" s="143" t="s">
        <v>43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>
        <f>SUM(C10:N10)</f>
        <v>1500</v>
      </c>
      <c r="P10" s="145">
        <f t="shared" si="0"/>
        <v>0</v>
      </c>
    </row>
    <row r="11" spans="1:16" s="2" customFormat="1" ht="12.75" customHeight="1">
      <c r="A11" s="141" t="str">
        <f>+'[1]PIANO INVESTIMENTI'!A12</f>
        <v>Notaio</v>
      </c>
      <c r="B11" s="142">
        <f>INVESTIMENTI!D9</f>
        <v>2000</v>
      </c>
      <c r="C11" s="143">
        <f>B11</f>
        <v>2000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>
        <f aca="true" t="shared" si="1" ref="O11:O19">SUM(C11:N11)</f>
        <v>2000</v>
      </c>
      <c r="P11" s="145">
        <f t="shared" si="0"/>
        <v>0</v>
      </c>
    </row>
    <row r="12" spans="1:16" s="2" customFormat="1" ht="12.75" customHeight="1">
      <c r="A12" s="141" t="str">
        <f>+'[1]PIANO INVESTIMENTI'!A13</f>
        <v>Iscrizione Registro Imprese</v>
      </c>
      <c r="B12" s="142">
        <f>INVESTIMENTI!D10</f>
        <v>100</v>
      </c>
      <c r="C12" s="143">
        <f>B12</f>
        <v>100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>
        <f t="shared" si="1"/>
        <v>100</v>
      </c>
      <c r="P12" s="145">
        <f t="shared" si="0"/>
        <v>0</v>
      </c>
    </row>
    <row r="13" spans="1:16" s="2" customFormat="1" ht="12.75" customHeight="1">
      <c r="A13" s="141" t="str">
        <f>+'[1]PIANO INVESTIMENTI'!A14</f>
        <v>Allacciamento utenze</v>
      </c>
      <c r="B13" s="142">
        <f>INVESTIMENTI!D11</f>
        <v>400</v>
      </c>
      <c r="C13" s="143">
        <f>B13</f>
        <v>400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>
        <f t="shared" si="1"/>
        <v>400</v>
      </c>
      <c r="P13" s="145">
        <f t="shared" si="0"/>
        <v>0</v>
      </c>
    </row>
    <row r="14" spans="1:16" s="2" customFormat="1" ht="12.75" customHeight="1">
      <c r="A14" s="141" t="str">
        <f>+'[1]PIANO INVESTIMENTI'!A15</f>
        <v>Marchio e immagine coordinata</v>
      </c>
      <c r="B14" s="142">
        <f>INVESTIMENTI!D12</f>
        <v>1000</v>
      </c>
      <c r="C14" s="143" t="s">
        <v>43</v>
      </c>
      <c r="D14" s="143">
        <f>B14</f>
        <v>1000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>
        <f t="shared" si="1"/>
        <v>1000</v>
      </c>
      <c r="P14" s="145">
        <f t="shared" si="0"/>
        <v>0</v>
      </c>
    </row>
    <row r="15" spans="1:16" s="2" customFormat="1" ht="12.75" customHeight="1">
      <c r="A15" s="141" t="str">
        <f>+'[1]PIANO INVESTIMENTI'!A16</f>
        <v>Promozione di avvio</v>
      </c>
      <c r="B15" s="142">
        <f>INVESTIMENTI!D13</f>
        <v>2000</v>
      </c>
      <c r="C15" s="143">
        <f>+B15</f>
        <v>2000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>
        <f t="shared" si="1"/>
        <v>2000</v>
      </c>
      <c r="P15" s="145">
        <f t="shared" si="0"/>
        <v>0</v>
      </c>
    </row>
    <row r="16" spans="1:16" s="2" customFormat="1" ht="12.75" customHeight="1">
      <c r="A16" s="141" t="str">
        <f>+'[1]PIANO INVESTIMENTI'!A17</f>
        <v>Altri investimenti immateriali</v>
      </c>
      <c r="B16" s="142">
        <f>INVESTIMENTI!D14</f>
        <v>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>
        <f t="shared" si="1"/>
        <v>0</v>
      </c>
      <c r="P16" s="145">
        <f t="shared" si="0"/>
        <v>0</v>
      </c>
    </row>
    <row r="17" spans="1:16" s="2" customFormat="1" ht="12.75" customHeight="1">
      <c r="A17" s="141" t="str">
        <f>+'[1]PIANO INVESTIMENTI'!A18</f>
        <v>Altri investimenti immateriali</v>
      </c>
      <c r="B17" s="142">
        <f>INVESTIMENTI!D15</f>
        <v>0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4">
        <f t="shared" si="1"/>
        <v>0</v>
      </c>
      <c r="P17" s="145">
        <f t="shared" si="0"/>
        <v>0</v>
      </c>
    </row>
    <row r="18" spans="1:16" s="2" customFormat="1" ht="12.75" customHeight="1">
      <c r="A18" s="141" t="str">
        <f>+'[1]PIANO INVESTIMENTI'!A19</f>
        <v>Altri investimenti immateriali</v>
      </c>
      <c r="B18" s="142">
        <f>INVESTIMENTI!D16</f>
        <v>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4">
        <f t="shared" si="1"/>
        <v>0</v>
      </c>
      <c r="P18" s="145">
        <f t="shared" si="0"/>
        <v>0</v>
      </c>
    </row>
    <row r="19" spans="1:16" s="2" customFormat="1" ht="12.75" customHeight="1">
      <c r="A19" s="141" t="str">
        <f>+'[1]PIANO INVESTIMENTI'!A20</f>
        <v>Altri investimenti immateriali</v>
      </c>
      <c r="B19" s="142">
        <f>INVESTIMENTI!D17</f>
        <v>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4">
        <f t="shared" si="1"/>
        <v>0</v>
      </c>
      <c r="P19" s="145">
        <f t="shared" si="0"/>
        <v>0</v>
      </c>
    </row>
    <row r="20" spans="1:16" s="2" customFormat="1" ht="12.75" customHeight="1">
      <c r="A20" s="147" t="s">
        <v>23</v>
      </c>
      <c r="B20" s="14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49"/>
      <c r="P20" s="151"/>
    </row>
    <row r="21" spans="1:16" s="2" customFormat="1" ht="12.75" customHeight="1">
      <c r="A21" s="141" t="str">
        <f>+'[1]PIANO INVESTIMENTI'!A22</f>
        <v>Ristrutturazione locali</v>
      </c>
      <c r="B21" s="144">
        <f>INVESTIMENTI!D19</f>
        <v>14000</v>
      </c>
      <c r="C21" s="143"/>
      <c r="D21" s="143">
        <f>B21</f>
        <v>14000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>
        <f aca="true" t="shared" si="2" ref="O21:O35">SUM(C21:N21)</f>
        <v>14000</v>
      </c>
      <c r="P21" s="145">
        <f aca="true" t="shared" si="3" ref="P21:P35">SUM(B21-O21)</f>
        <v>0</v>
      </c>
    </row>
    <row r="22" spans="1:16" s="2" customFormat="1" ht="12.75" customHeight="1">
      <c r="A22" s="141" t="str">
        <f>+'[1]PIANO INVESTIMENTI'!A23</f>
        <v>Insegna</v>
      </c>
      <c r="B22" s="144">
        <f>INVESTIMENTI!D20</f>
        <v>1200</v>
      </c>
      <c r="C22" s="143">
        <f>B22</f>
        <v>1200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>
        <f t="shared" si="2"/>
        <v>1200</v>
      </c>
      <c r="P22" s="145">
        <f t="shared" si="3"/>
        <v>0</v>
      </c>
    </row>
    <row r="23" spans="1:16" s="2" customFormat="1" ht="12.75" customHeight="1">
      <c r="A23" s="141" t="str">
        <f>+'[1]PIANO INVESTIMENTI'!A24</f>
        <v>Telefono cellulare</v>
      </c>
      <c r="B23" s="144">
        <f>INVESTIMENTI!D21</f>
        <v>300</v>
      </c>
      <c r="C23" s="143">
        <f>B23</f>
        <v>300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>
        <f t="shared" si="2"/>
        <v>300</v>
      </c>
      <c r="P23" s="145">
        <f t="shared" si="3"/>
        <v>0</v>
      </c>
    </row>
    <row r="24" spans="1:16" s="2" customFormat="1" ht="12.75" customHeight="1">
      <c r="A24" s="141" t="str">
        <f>+'[1]PIANO INVESTIMENTI'!A25</f>
        <v>Segreteria telefonica</v>
      </c>
      <c r="B24" s="144">
        <f>INVESTIMENTI!D22</f>
        <v>100</v>
      </c>
      <c r="C24" s="143">
        <f>B24</f>
        <v>100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>
        <f t="shared" si="2"/>
        <v>100</v>
      </c>
      <c r="P24" s="145">
        <f t="shared" si="3"/>
        <v>0</v>
      </c>
    </row>
    <row r="25" spans="1:16" s="2" customFormat="1" ht="12.75" customHeight="1">
      <c r="A25" s="141" t="str">
        <f>+'[1]PIANO INVESTIMENTI'!A26</f>
        <v>Fax</v>
      </c>
      <c r="B25" s="144">
        <f>INVESTIMENTI!D23</f>
        <v>200</v>
      </c>
      <c r="C25" s="143"/>
      <c r="D25" s="143">
        <f>B25</f>
        <v>200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>
        <f t="shared" si="2"/>
        <v>200</v>
      </c>
      <c r="P25" s="145">
        <f t="shared" si="3"/>
        <v>0</v>
      </c>
    </row>
    <row r="26" spans="1:16" s="2" customFormat="1" ht="12.75" customHeight="1">
      <c r="A26" s="141" t="str">
        <f>+'[1]PIANO INVESTIMENTI'!A27</f>
        <v>Arredo uffici e locali</v>
      </c>
      <c r="B26" s="144">
        <f>INVESTIMENTI!D24</f>
        <v>6000</v>
      </c>
      <c r="C26" s="143"/>
      <c r="D26" s="143"/>
      <c r="E26" s="143">
        <f>B26</f>
        <v>6000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4">
        <f t="shared" si="2"/>
        <v>6000</v>
      </c>
      <c r="P26" s="145">
        <f t="shared" si="3"/>
        <v>0</v>
      </c>
    </row>
    <row r="27" spans="1:16" s="2" customFormat="1" ht="12.75" customHeight="1">
      <c r="A27" s="141" t="str">
        <f>+'[1]PIANO INVESTIMENTI'!A28</f>
        <v>Attrezzatura specifica</v>
      </c>
      <c r="B27" s="144">
        <f>INVESTIMENTI!D25</f>
        <v>5000</v>
      </c>
      <c r="C27" s="143"/>
      <c r="D27" s="143"/>
      <c r="E27" s="143">
        <f>B27</f>
        <v>5000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4">
        <f t="shared" si="2"/>
        <v>5000</v>
      </c>
      <c r="P27" s="145">
        <f t="shared" si="3"/>
        <v>0</v>
      </c>
    </row>
    <row r="28" spans="1:16" s="2" customFormat="1" ht="12.75" customHeight="1">
      <c r="A28" s="141" t="str">
        <f>+'[1]PIANO INVESTIMENTI'!A29</f>
        <v>Attrezzatura minuta</v>
      </c>
      <c r="B28" s="144">
        <f>INVESTIMENTI!D26</f>
        <v>1000</v>
      </c>
      <c r="C28" s="143"/>
      <c r="D28" s="143"/>
      <c r="E28" s="143">
        <f>B28</f>
        <v>1000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4">
        <f t="shared" si="2"/>
        <v>1000</v>
      </c>
      <c r="P28" s="145">
        <f t="shared" si="3"/>
        <v>0</v>
      </c>
    </row>
    <row r="29" spans="1:16" s="2" customFormat="1" ht="12.75" customHeight="1">
      <c r="A29" s="141" t="str">
        <f>+'[1]PIANO INVESTIMENTI'!A30</f>
        <v>Computers</v>
      </c>
      <c r="B29" s="144">
        <f>INVESTIMENTI!D27</f>
        <v>1500</v>
      </c>
      <c r="C29" s="143"/>
      <c r="D29" s="143"/>
      <c r="E29" s="143">
        <f>B29</f>
        <v>1500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4">
        <f t="shared" si="2"/>
        <v>1500</v>
      </c>
      <c r="P29" s="145">
        <f t="shared" si="3"/>
        <v>0</v>
      </c>
    </row>
    <row r="30" spans="1:16" s="2" customFormat="1" ht="12.75" customHeight="1">
      <c r="A30" s="141" t="str">
        <f>+'[1]PIANO INVESTIMENTI'!A31</f>
        <v>Software</v>
      </c>
      <c r="B30" s="144">
        <f>INVESTIMENTI!D28</f>
        <v>2000</v>
      </c>
      <c r="C30" s="143">
        <f>B30</f>
        <v>2000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>
        <f t="shared" si="2"/>
        <v>2000</v>
      </c>
      <c r="P30" s="145">
        <f t="shared" si="3"/>
        <v>0</v>
      </c>
    </row>
    <row r="31" spans="1:16" s="2" customFormat="1" ht="12.75" customHeight="1">
      <c r="A31" s="141" t="str">
        <f>+'[1]PIANO INVESTIMENTI'!A32</f>
        <v>Stampante laser</v>
      </c>
      <c r="B31" s="144">
        <f>INVESTIMENTI!D29</f>
        <v>500</v>
      </c>
      <c r="C31" s="143">
        <f>B31</f>
        <v>500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>
        <f t="shared" si="2"/>
        <v>500</v>
      </c>
      <c r="P31" s="145">
        <f t="shared" si="3"/>
        <v>0</v>
      </c>
    </row>
    <row r="32" spans="1:16" s="2" customFormat="1" ht="12.75" customHeight="1">
      <c r="A32" s="141" t="str">
        <f>+'[1]PIANO INVESTIMENTI'!A33</f>
        <v>Fotocopiatrice</v>
      </c>
      <c r="B32" s="144">
        <f>INVESTIMENTI!D30</f>
        <v>300</v>
      </c>
      <c r="C32" s="143">
        <f>B32</f>
        <v>300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>
        <f t="shared" si="2"/>
        <v>300</v>
      </c>
      <c r="P32" s="145">
        <f t="shared" si="3"/>
        <v>0</v>
      </c>
    </row>
    <row r="33" spans="1:16" s="2" customFormat="1" ht="12.75" customHeight="1">
      <c r="A33" s="141" t="str">
        <f>+'[1]PIANO INVESTIMENTI'!A34</f>
        <v>Automezzo</v>
      </c>
      <c r="B33" s="144">
        <f>INVESTIMENTI!D31</f>
        <v>10000</v>
      </c>
      <c r="C33" s="143">
        <f>+B33</f>
        <v>10000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>
        <f t="shared" si="2"/>
        <v>10000</v>
      </c>
      <c r="P33" s="145">
        <f t="shared" si="3"/>
        <v>0</v>
      </c>
    </row>
    <row r="34" spans="1:16" s="2" customFormat="1" ht="12.75" customHeight="1">
      <c r="A34" s="141" t="str">
        <f>+'[1]PIANO INVESTIMENTI'!A35</f>
        <v>Altre attrezzature</v>
      </c>
      <c r="B34" s="144">
        <f>INVESTIMENTI!D32</f>
        <v>5000</v>
      </c>
      <c r="C34" s="143">
        <f>+B34</f>
        <v>5000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4">
        <f t="shared" si="2"/>
        <v>5000</v>
      </c>
      <c r="P34" s="145">
        <f t="shared" si="3"/>
        <v>0</v>
      </c>
    </row>
    <row r="35" spans="1:16" s="2" customFormat="1" ht="12.75" customHeight="1">
      <c r="A35" s="141" t="str">
        <f>+'[1]PIANO INVESTIMENTI'!A36</f>
        <v>Altri investimenti</v>
      </c>
      <c r="B35" s="144">
        <f>INVESTIMENTI!D33</f>
        <v>2000</v>
      </c>
      <c r="C35" s="143">
        <f>+B35</f>
        <v>2000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>
        <f t="shared" si="2"/>
        <v>2000</v>
      </c>
      <c r="P35" s="145">
        <f t="shared" si="3"/>
        <v>0</v>
      </c>
    </row>
    <row r="36" spans="1:16" ht="12.75" customHeight="1">
      <c r="A36" s="141" t="str">
        <f>+'[1]PIANO INVESTIMENTI'!A37</f>
        <v>Altri investimenti materiali</v>
      </c>
      <c r="B36" s="144">
        <f>INVESTIMENTI!D34</f>
        <v>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44">
        <f>SUM(C36:N36)</f>
        <v>0</v>
      </c>
      <c r="P36" s="153">
        <f>SUM(B36-O36)</f>
        <v>0</v>
      </c>
    </row>
    <row r="37" spans="1:16" ht="12.75" customHeight="1">
      <c r="A37" s="141" t="str">
        <f>+'[1]PIANO INVESTIMENTI'!A38</f>
        <v>Altri investimenti materiali</v>
      </c>
      <c r="B37" s="144">
        <f>INVESTIMENTI!D35</f>
        <v>0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44">
        <f>SUM(C37:N37)</f>
        <v>0</v>
      </c>
      <c r="P37" s="153">
        <f>SUM(B37-O37)</f>
        <v>0</v>
      </c>
    </row>
    <row r="38" spans="1:16" ht="12.75" customHeight="1">
      <c r="A38" s="141" t="str">
        <f>+'[1]PIANO INVESTIMENTI'!A39</f>
        <v>Altri investimenti materiali</v>
      </c>
      <c r="B38" s="144">
        <f>INVESTIMENTI!D36</f>
        <v>0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44">
        <f>SUM(C38:N38)</f>
        <v>0</v>
      </c>
      <c r="P38" s="153">
        <f>SUM(B38-O38)</f>
        <v>0</v>
      </c>
    </row>
    <row r="39" spans="1:16" ht="12.75" customHeight="1" thickBot="1">
      <c r="A39" s="141" t="str">
        <f>+'[1]PIANO INVESTIMENTI'!A40</f>
        <v>Altri investimenti materiali</v>
      </c>
      <c r="B39" s="144">
        <f>INVESTIMENTI!D37</f>
        <v>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44">
        <f>SUM(C39:N39)</f>
        <v>0</v>
      </c>
      <c r="P39" s="153">
        <f>SUM(B39-O39)</f>
        <v>0</v>
      </c>
    </row>
    <row r="40" spans="1:16" ht="25.5" customHeight="1" thickBot="1">
      <c r="A40" s="155" t="s">
        <v>24</v>
      </c>
      <c r="B40" s="156">
        <f>SUM(B9:B39)</f>
        <v>56600</v>
      </c>
      <c r="C40" s="156">
        <f>SUM(C9:C39)</f>
        <v>27900</v>
      </c>
      <c r="D40" s="156">
        <f aca="true" t="shared" si="4" ref="D40:P40">SUM(D9:D39)</f>
        <v>15200</v>
      </c>
      <c r="E40" s="156">
        <f t="shared" si="4"/>
        <v>13500</v>
      </c>
      <c r="F40" s="156">
        <f t="shared" si="4"/>
        <v>0</v>
      </c>
      <c r="G40" s="156">
        <f t="shared" si="4"/>
        <v>0</v>
      </c>
      <c r="H40" s="156">
        <f t="shared" si="4"/>
        <v>0</v>
      </c>
      <c r="I40" s="156">
        <f t="shared" si="4"/>
        <v>0</v>
      </c>
      <c r="J40" s="156">
        <f t="shared" si="4"/>
        <v>0</v>
      </c>
      <c r="K40" s="156">
        <f t="shared" si="4"/>
        <v>0</v>
      </c>
      <c r="L40" s="156">
        <f t="shared" si="4"/>
        <v>0</v>
      </c>
      <c r="M40" s="156">
        <f t="shared" si="4"/>
        <v>0</v>
      </c>
      <c r="N40" s="156">
        <f t="shared" si="4"/>
        <v>0</v>
      </c>
      <c r="O40" s="156">
        <f t="shared" si="4"/>
        <v>56600</v>
      </c>
      <c r="P40" s="157">
        <f t="shared" si="4"/>
        <v>0</v>
      </c>
    </row>
    <row r="41" spans="1:16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 customHeight="1">
      <c r="A43" s="241"/>
      <c r="B43" s="242"/>
      <c r="C43" s="243"/>
      <c r="D43" s="243"/>
      <c r="E43" s="243"/>
      <c r="F43" s="243"/>
      <c r="G43" s="244"/>
      <c r="H43" s="243"/>
      <c r="I43" s="243"/>
      <c r="J43" s="243"/>
      <c r="K43" s="243"/>
      <c r="L43" s="243"/>
      <c r="M43" s="243"/>
      <c r="N43" s="243"/>
      <c r="O43" s="243"/>
      <c r="P43" s="245"/>
    </row>
    <row r="44" spans="1:16" ht="12.75" customHeight="1">
      <c r="A44" s="232"/>
      <c r="B44" s="233"/>
      <c r="C44" s="234"/>
      <c r="D44" s="234"/>
      <c r="E44" s="234"/>
      <c r="F44" s="234"/>
      <c r="G44" s="235" t="s">
        <v>43</v>
      </c>
      <c r="H44" s="234"/>
      <c r="I44" s="234"/>
      <c r="J44" s="234"/>
      <c r="K44" s="234"/>
      <c r="L44" s="234"/>
      <c r="M44" s="234"/>
      <c r="N44" s="234"/>
      <c r="O44" s="234"/>
      <c r="P44" s="236"/>
    </row>
    <row r="45" spans="1:16" ht="12.75" customHeight="1">
      <c r="A45" s="232"/>
      <c r="B45" s="233"/>
      <c r="C45" s="234"/>
      <c r="D45" s="234"/>
      <c r="E45" s="234"/>
      <c r="F45" s="234"/>
      <c r="G45" s="237" t="s">
        <v>0</v>
      </c>
      <c r="H45" s="234"/>
      <c r="I45" s="234"/>
      <c r="J45" s="234"/>
      <c r="K45" s="234"/>
      <c r="L45" s="234"/>
      <c r="M45" s="234"/>
      <c r="N45" s="234"/>
      <c r="O45" s="234"/>
      <c r="P45" s="236"/>
    </row>
    <row r="46" spans="1:16" ht="12.75" customHeight="1" thickBot="1">
      <c r="A46" s="238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40"/>
    </row>
    <row r="47" spans="1:16" ht="12.75" customHeight="1">
      <c r="A47" s="121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9"/>
      <c r="O47" s="160"/>
      <c r="P47" s="161" t="s">
        <v>1</v>
      </c>
    </row>
    <row r="48" spans="1:16" ht="12.75" customHeight="1">
      <c r="A48" s="126" t="s">
        <v>2</v>
      </c>
      <c r="B48" s="162" t="s">
        <v>1</v>
      </c>
      <c r="C48" s="162" t="s">
        <v>3</v>
      </c>
      <c r="D48" s="162" t="s">
        <v>4</v>
      </c>
      <c r="E48" s="162" t="s">
        <v>5</v>
      </c>
      <c r="F48" s="162" t="s">
        <v>6</v>
      </c>
      <c r="G48" s="162" t="s">
        <v>7</v>
      </c>
      <c r="H48" s="162" t="s">
        <v>8</v>
      </c>
      <c r="I48" s="162" t="s">
        <v>9</v>
      </c>
      <c r="J48" s="162" t="s">
        <v>10</v>
      </c>
      <c r="K48" s="162" t="s">
        <v>11</v>
      </c>
      <c r="L48" s="162" t="s">
        <v>12</v>
      </c>
      <c r="M48" s="162" t="s">
        <v>13</v>
      </c>
      <c r="N48" s="163" t="s">
        <v>14</v>
      </c>
      <c r="O48" s="164" t="s">
        <v>1</v>
      </c>
      <c r="P48" s="165" t="s">
        <v>15</v>
      </c>
    </row>
    <row r="49" spans="1:16" ht="12.75" customHeight="1">
      <c r="A49" s="126" t="s">
        <v>25</v>
      </c>
      <c r="B49" s="162" t="s">
        <v>17</v>
      </c>
      <c r="C49" s="162" t="s">
        <v>18</v>
      </c>
      <c r="D49" s="162" t="s">
        <v>18</v>
      </c>
      <c r="E49" s="162" t="s">
        <v>18</v>
      </c>
      <c r="F49" s="162" t="s">
        <v>18</v>
      </c>
      <c r="G49" s="162" t="s">
        <v>18</v>
      </c>
      <c r="H49" s="162" t="s">
        <v>18</v>
      </c>
      <c r="I49" s="162" t="s">
        <v>18</v>
      </c>
      <c r="J49" s="162" t="s">
        <v>18</v>
      </c>
      <c r="K49" s="162" t="s">
        <v>18</v>
      </c>
      <c r="L49" s="162" t="s">
        <v>18</v>
      </c>
      <c r="M49" s="162" t="s">
        <v>18</v>
      </c>
      <c r="N49" s="163" t="s">
        <v>18</v>
      </c>
      <c r="O49" s="165" t="s">
        <v>19</v>
      </c>
      <c r="P49" s="165" t="s">
        <v>26</v>
      </c>
    </row>
    <row r="50" spans="1:16" ht="12.75" customHeight="1" thickBot="1">
      <c r="A50" s="130"/>
      <c r="B50" s="166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9"/>
      <c r="O50" s="170"/>
      <c r="P50" s="171" t="s">
        <v>21</v>
      </c>
    </row>
    <row r="51" spans="1:16" s="5" customFormat="1" ht="12.75" customHeight="1">
      <c r="A51" s="137" t="s">
        <v>27</v>
      </c>
      <c r="B51" s="183"/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3"/>
      <c r="P51" s="185"/>
    </row>
    <row r="52" spans="1:17" ht="12.75" customHeight="1">
      <c r="A52" s="186" t="str">
        <f>'CONTO EC SEMPLICE'!A38</f>
        <v>Costo variabile 1</v>
      </c>
      <c r="B52" s="144">
        <f>'CONTO EC SEMPLICE'!D38</f>
        <v>21000</v>
      </c>
      <c r="C52" s="142">
        <v>0</v>
      </c>
      <c r="D52" s="142">
        <f aca="true" t="shared" si="5" ref="D52:N52">$B$52/12</f>
        <v>1750</v>
      </c>
      <c r="E52" s="142">
        <f t="shared" si="5"/>
        <v>1750</v>
      </c>
      <c r="F52" s="142">
        <f t="shared" si="5"/>
        <v>1750</v>
      </c>
      <c r="G52" s="142">
        <f t="shared" si="5"/>
        <v>1750</v>
      </c>
      <c r="H52" s="142">
        <f t="shared" si="5"/>
        <v>1750</v>
      </c>
      <c r="I52" s="142">
        <f t="shared" si="5"/>
        <v>1750</v>
      </c>
      <c r="J52" s="142">
        <f t="shared" si="5"/>
        <v>1750</v>
      </c>
      <c r="K52" s="142">
        <f t="shared" si="5"/>
        <v>1750</v>
      </c>
      <c r="L52" s="142">
        <f t="shared" si="5"/>
        <v>1750</v>
      </c>
      <c r="M52" s="142">
        <f t="shared" si="5"/>
        <v>1750</v>
      </c>
      <c r="N52" s="142">
        <f t="shared" si="5"/>
        <v>1750</v>
      </c>
      <c r="O52" s="187">
        <f aca="true" t="shared" si="6" ref="O52:O61">SUM(C52:N52)</f>
        <v>19250</v>
      </c>
      <c r="P52" s="188">
        <f aca="true" t="shared" si="7" ref="P52:P61">SUM(B52-O52)</f>
        <v>1750</v>
      </c>
      <c r="Q52" s="6"/>
    </row>
    <row r="53" spans="1:17" ht="12.75" customHeight="1">
      <c r="A53" s="186" t="str">
        <f>'CONTO EC SEMPLICE'!A39</f>
        <v>Costo variabile 2</v>
      </c>
      <c r="B53" s="144">
        <f>'CONTO EC SEMPLICE'!D39</f>
        <v>18000</v>
      </c>
      <c r="C53" s="142">
        <v>0</v>
      </c>
      <c r="D53" s="142">
        <f aca="true" t="shared" si="8" ref="D53:N53">$B$53/12</f>
        <v>1500</v>
      </c>
      <c r="E53" s="142">
        <f t="shared" si="8"/>
        <v>1500</v>
      </c>
      <c r="F53" s="142">
        <f t="shared" si="8"/>
        <v>1500</v>
      </c>
      <c r="G53" s="142">
        <f t="shared" si="8"/>
        <v>1500</v>
      </c>
      <c r="H53" s="142">
        <f t="shared" si="8"/>
        <v>1500</v>
      </c>
      <c r="I53" s="142">
        <f t="shared" si="8"/>
        <v>1500</v>
      </c>
      <c r="J53" s="142">
        <f t="shared" si="8"/>
        <v>1500</v>
      </c>
      <c r="K53" s="142">
        <f t="shared" si="8"/>
        <v>1500</v>
      </c>
      <c r="L53" s="142">
        <f t="shared" si="8"/>
        <v>1500</v>
      </c>
      <c r="M53" s="142">
        <f t="shared" si="8"/>
        <v>1500</v>
      </c>
      <c r="N53" s="142">
        <f t="shared" si="8"/>
        <v>1500</v>
      </c>
      <c r="O53" s="187">
        <f t="shared" si="6"/>
        <v>16500</v>
      </c>
      <c r="P53" s="188">
        <f t="shared" si="7"/>
        <v>1500</v>
      </c>
      <c r="Q53" s="7"/>
    </row>
    <row r="54" spans="1:17" ht="12.75" customHeight="1">
      <c r="A54" s="186" t="str">
        <f>'CONTO EC SEMPLICE'!A40</f>
        <v>Costo variabile 3</v>
      </c>
      <c r="B54" s="144">
        <f>'CONTO EC SEMPLICE'!D40</f>
        <v>8100</v>
      </c>
      <c r="C54" s="142">
        <v>0</v>
      </c>
      <c r="D54" s="142">
        <f aca="true" t="shared" si="9" ref="D54:N54">$B$54/12</f>
        <v>675</v>
      </c>
      <c r="E54" s="142">
        <f t="shared" si="9"/>
        <v>675</v>
      </c>
      <c r="F54" s="142">
        <f t="shared" si="9"/>
        <v>675</v>
      </c>
      <c r="G54" s="142">
        <f t="shared" si="9"/>
        <v>675</v>
      </c>
      <c r="H54" s="142">
        <f t="shared" si="9"/>
        <v>675</v>
      </c>
      <c r="I54" s="142">
        <f t="shared" si="9"/>
        <v>675</v>
      </c>
      <c r="J54" s="142">
        <f t="shared" si="9"/>
        <v>675</v>
      </c>
      <c r="K54" s="142">
        <f t="shared" si="9"/>
        <v>675</v>
      </c>
      <c r="L54" s="142">
        <f t="shared" si="9"/>
        <v>675</v>
      </c>
      <c r="M54" s="142">
        <f t="shared" si="9"/>
        <v>675</v>
      </c>
      <c r="N54" s="142">
        <f t="shared" si="9"/>
        <v>675</v>
      </c>
      <c r="O54" s="187">
        <f t="shared" si="6"/>
        <v>7425</v>
      </c>
      <c r="P54" s="188">
        <f t="shared" si="7"/>
        <v>675</v>
      </c>
      <c r="Q54" s="7"/>
    </row>
    <row r="55" spans="1:17" ht="12.75" customHeight="1">
      <c r="A55" s="186" t="str">
        <f>'CONTO EC SEMPLICE'!A41</f>
        <v>Costo variabile 4</v>
      </c>
      <c r="B55" s="144">
        <f>'CONTO EC SEMPLICE'!D41</f>
        <v>3000</v>
      </c>
      <c r="C55" s="142">
        <v>0</v>
      </c>
      <c r="D55" s="142">
        <f aca="true" t="shared" si="10" ref="D55:N55">$B$55/12</f>
        <v>250</v>
      </c>
      <c r="E55" s="142">
        <f t="shared" si="10"/>
        <v>250</v>
      </c>
      <c r="F55" s="142">
        <f t="shared" si="10"/>
        <v>250</v>
      </c>
      <c r="G55" s="142">
        <f t="shared" si="10"/>
        <v>250</v>
      </c>
      <c r="H55" s="142">
        <f t="shared" si="10"/>
        <v>250</v>
      </c>
      <c r="I55" s="142">
        <f t="shared" si="10"/>
        <v>250</v>
      </c>
      <c r="J55" s="142">
        <f t="shared" si="10"/>
        <v>250</v>
      </c>
      <c r="K55" s="142">
        <f t="shared" si="10"/>
        <v>250</v>
      </c>
      <c r="L55" s="142">
        <f t="shared" si="10"/>
        <v>250</v>
      </c>
      <c r="M55" s="142">
        <f t="shared" si="10"/>
        <v>250</v>
      </c>
      <c r="N55" s="142">
        <f t="shared" si="10"/>
        <v>250</v>
      </c>
      <c r="O55" s="187">
        <f t="shared" si="6"/>
        <v>2750</v>
      </c>
      <c r="P55" s="188">
        <f t="shared" si="7"/>
        <v>250</v>
      </c>
      <c r="Q55" s="6"/>
    </row>
    <row r="56" spans="1:17" ht="12.75" customHeight="1">
      <c r="A56" s="186" t="str">
        <f>'CONTO EC SEMPLICE'!A42</f>
        <v>Costo variabile 5</v>
      </c>
      <c r="B56" s="144">
        <f>'CONTO EC SEMPLICE'!D42</f>
        <v>4000</v>
      </c>
      <c r="C56" s="142">
        <v>0</v>
      </c>
      <c r="D56" s="142">
        <f aca="true" t="shared" si="11" ref="D56:N56">$B$56/12</f>
        <v>333.3333333333333</v>
      </c>
      <c r="E56" s="142">
        <f t="shared" si="11"/>
        <v>333.3333333333333</v>
      </c>
      <c r="F56" s="142">
        <f t="shared" si="11"/>
        <v>333.3333333333333</v>
      </c>
      <c r="G56" s="142">
        <f t="shared" si="11"/>
        <v>333.3333333333333</v>
      </c>
      <c r="H56" s="142">
        <f t="shared" si="11"/>
        <v>333.3333333333333</v>
      </c>
      <c r="I56" s="142">
        <f t="shared" si="11"/>
        <v>333.3333333333333</v>
      </c>
      <c r="J56" s="142">
        <f t="shared" si="11"/>
        <v>333.3333333333333</v>
      </c>
      <c r="K56" s="142">
        <f t="shared" si="11"/>
        <v>333.3333333333333</v>
      </c>
      <c r="L56" s="142">
        <f t="shared" si="11"/>
        <v>333.3333333333333</v>
      </c>
      <c r="M56" s="142">
        <f t="shared" si="11"/>
        <v>333.3333333333333</v>
      </c>
      <c r="N56" s="142">
        <f t="shared" si="11"/>
        <v>333.3333333333333</v>
      </c>
      <c r="O56" s="187">
        <f t="shared" si="6"/>
        <v>3666.666666666667</v>
      </c>
      <c r="P56" s="188">
        <f t="shared" si="7"/>
        <v>333.33333333333303</v>
      </c>
      <c r="Q56" s="6"/>
    </row>
    <row r="57" spans="1:17" ht="12.75" customHeight="1">
      <c r="A57" s="186" t="str">
        <f>'CONTO EC SEMPLICE'!A43</f>
        <v>Costo variabile 6</v>
      </c>
      <c r="B57" s="144">
        <f>'CONTO EC SEMPLICE'!D43</f>
        <v>420</v>
      </c>
      <c r="C57" s="142">
        <v>0</v>
      </c>
      <c r="D57" s="142">
        <f aca="true" t="shared" si="12" ref="D57:N57">$B$57/12</f>
        <v>35</v>
      </c>
      <c r="E57" s="142">
        <f t="shared" si="12"/>
        <v>35</v>
      </c>
      <c r="F57" s="142">
        <f t="shared" si="12"/>
        <v>35</v>
      </c>
      <c r="G57" s="142">
        <f t="shared" si="12"/>
        <v>35</v>
      </c>
      <c r="H57" s="142">
        <f t="shared" si="12"/>
        <v>35</v>
      </c>
      <c r="I57" s="142">
        <f t="shared" si="12"/>
        <v>35</v>
      </c>
      <c r="J57" s="142">
        <f t="shared" si="12"/>
        <v>35</v>
      </c>
      <c r="K57" s="142">
        <f t="shared" si="12"/>
        <v>35</v>
      </c>
      <c r="L57" s="142">
        <f t="shared" si="12"/>
        <v>35</v>
      </c>
      <c r="M57" s="142">
        <f t="shared" si="12"/>
        <v>35</v>
      </c>
      <c r="N57" s="142">
        <f t="shared" si="12"/>
        <v>35</v>
      </c>
      <c r="O57" s="187">
        <f t="shared" si="6"/>
        <v>385</v>
      </c>
      <c r="P57" s="188">
        <f t="shared" si="7"/>
        <v>35</v>
      </c>
      <c r="Q57" s="6"/>
    </row>
    <row r="58" spans="1:16" ht="12.75" customHeight="1">
      <c r="A58" s="186" t="str">
        <f>'CONTO EC SEMPLICE'!A44</f>
        <v>Costo variabile 7</v>
      </c>
      <c r="B58" s="144">
        <f>'CONTO EC SEMPLICE'!D44</f>
        <v>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87">
        <f t="shared" si="6"/>
        <v>0</v>
      </c>
      <c r="P58" s="188">
        <f t="shared" si="7"/>
        <v>0</v>
      </c>
    </row>
    <row r="59" spans="1:16" ht="12.75" customHeight="1">
      <c r="A59" s="186" t="str">
        <f>'CONTO EC SEMPLICE'!A45</f>
        <v>Costo variabile 8</v>
      </c>
      <c r="B59" s="144">
        <f>'CONTO EC SEMPLICE'!D45</f>
        <v>0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87">
        <f t="shared" si="6"/>
        <v>0</v>
      </c>
      <c r="P59" s="188">
        <f t="shared" si="7"/>
        <v>0</v>
      </c>
    </row>
    <row r="60" spans="1:16" ht="12.75" customHeight="1">
      <c r="A60" s="186" t="str">
        <f>'CONTO EC SEMPLICE'!A46</f>
        <v>Costo variabile 9</v>
      </c>
      <c r="B60" s="144">
        <f>'CONTO EC SEMPLICE'!D46</f>
        <v>0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87">
        <f t="shared" si="6"/>
        <v>0</v>
      </c>
      <c r="P60" s="188">
        <f t="shared" si="7"/>
        <v>0</v>
      </c>
    </row>
    <row r="61" spans="1:16" ht="12.75" customHeight="1" thickBot="1">
      <c r="A61" s="186" t="str">
        <f>'CONTO EC SEMPLICE'!A47</f>
        <v>Costo variabile 10</v>
      </c>
      <c r="B61" s="144">
        <f>'CONTO EC SEMPLICE'!D47</f>
        <v>0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7">
        <f t="shared" si="6"/>
        <v>0</v>
      </c>
      <c r="P61" s="188">
        <f t="shared" si="7"/>
        <v>0</v>
      </c>
    </row>
    <row r="62" spans="1:16" ht="25.5" customHeight="1" thickBot="1">
      <c r="A62" s="172" t="s">
        <v>28</v>
      </c>
      <c r="B62" s="156">
        <f>+'[1]CONTO ECONOMICO'!D30/1000</f>
        <v>65625</v>
      </c>
      <c r="C62" s="156">
        <f>SUM(C52:C61)</f>
        <v>0</v>
      </c>
      <c r="D62" s="156">
        <f aca="true" t="shared" si="13" ref="D62:P62">SUM(D52:D61)</f>
        <v>4543.333333333333</v>
      </c>
      <c r="E62" s="156">
        <f t="shared" si="13"/>
        <v>4543.333333333333</v>
      </c>
      <c r="F62" s="156">
        <f t="shared" si="13"/>
        <v>4543.333333333333</v>
      </c>
      <c r="G62" s="156">
        <f t="shared" si="13"/>
        <v>4543.333333333333</v>
      </c>
      <c r="H62" s="156">
        <f t="shared" si="13"/>
        <v>4543.333333333333</v>
      </c>
      <c r="I62" s="156">
        <f t="shared" si="13"/>
        <v>4543.333333333333</v>
      </c>
      <c r="J62" s="156">
        <f t="shared" si="13"/>
        <v>4543.333333333333</v>
      </c>
      <c r="K62" s="156">
        <f t="shared" si="13"/>
        <v>4543.333333333333</v>
      </c>
      <c r="L62" s="156">
        <f t="shared" si="13"/>
        <v>4543.333333333333</v>
      </c>
      <c r="M62" s="156">
        <f t="shared" si="13"/>
        <v>4543.333333333333</v>
      </c>
      <c r="N62" s="156">
        <f t="shared" si="13"/>
        <v>4543.333333333333</v>
      </c>
      <c r="O62" s="156">
        <f t="shared" si="13"/>
        <v>49976.666666666664</v>
      </c>
      <c r="P62" s="157">
        <f t="shared" si="13"/>
        <v>4543.333333333333</v>
      </c>
    </row>
    <row r="63" spans="1:16" s="5" customFormat="1" ht="12.75" customHeight="1">
      <c r="A63" s="147" t="s">
        <v>29</v>
      </c>
      <c r="B63" s="190"/>
      <c r="C63" s="190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0"/>
      <c r="P63" s="192"/>
    </row>
    <row r="64" spans="1:16" s="5" customFormat="1" ht="12.75" customHeight="1">
      <c r="A64" s="193" t="str">
        <f>'CONTO EC SEMPLICE'!A18</f>
        <v>Ammortamenti</v>
      </c>
      <c r="B64" s="144">
        <v>0</v>
      </c>
      <c r="C64" s="143">
        <f>$B$64/3</f>
        <v>0</v>
      </c>
      <c r="D64" s="194"/>
      <c r="E64" s="143"/>
      <c r="F64" s="143"/>
      <c r="G64" s="143">
        <f>$B$64/3</f>
        <v>0</v>
      </c>
      <c r="H64" s="143"/>
      <c r="I64" s="143"/>
      <c r="J64" s="194"/>
      <c r="K64" s="143">
        <f>$B$64/3</f>
        <v>0</v>
      </c>
      <c r="L64" s="143"/>
      <c r="M64" s="194"/>
      <c r="N64" s="194"/>
      <c r="O64" s="144">
        <f>SUM(C64:N64)</f>
        <v>0</v>
      </c>
      <c r="P64" s="145">
        <f aca="true" t="shared" si="14" ref="P64:P80">SUM(B64-O64)</f>
        <v>0</v>
      </c>
    </row>
    <row r="65" spans="1:16" ht="12.75" customHeight="1">
      <c r="A65" s="193" t="str">
        <f>'CONTO EC SEMPLICE'!A19</f>
        <v>Affitto</v>
      </c>
      <c r="B65" s="144">
        <f>'CONTO EC SEMPLICE'!D19</f>
        <v>7800</v>
      </c>
      <c r="C65" s="143">
        <f aca="true" t="shared" si="15" ref="C65:N65">$B$65/12</f>
        <v>650</v>
      </c>
      <c r="D65" s="143">
        <f t="shared" si="15"/>
        <v>650</v>
      </c>
      <c r="E65" s="143">
        <f t="shared" si="15"/>
        <v>650</v>
      </c>
      <c r="F65" s="143">
        <f t="shared" si="15"/>
        <v>650</v>
      </c>
      <c r="G65" s="143">
        <f t="shared" si="15"/>
        <v>650</v>
      </c>
      <c r="H65" s="143">
        <f t="shared" si="15"/>
        <v>650</v>
      </c>
      <c r="I65" s="143">
        <f t="shared" si="15"/>
        <v>650</v>
      </c>
      <c r="J65" s="143">
        <f t="shared" si="15"/>
        <v>650</v>
      </c>
      <c r="K65" s="143">
        <f t="shared" si="15"/>
        <v>650</v>
      </c>
      <c r="L65" s="143">
        <f t="shared" si="15"/>
        <v>650</v>
      </c>
      <c r="M65" s="143">
        <f t="shared" si="15"/>
        <v>650</v>
      </c>
      <c r="N65" s="143">
        <f t="shared" si="15"/>
        <v>650</v>
      </c>
      <c r="O65" s="144">
        <f aca="true" t="shared" si="16" ref="O65:O80">SUM(C65:N65)</f>
        <v>7800</v>
      </c>
      <c r="P65" s="145">
        <f t="shared" si="14"/>
        <v>0</v>
      </c>
    </row>
    <row r="66" spans="1:16" ht="12.75" customHeight="1">
      <c r="A66" s="193" t="str">
        <f>'CONTO EC SEMPLICE'!A20</f>
        <v>Promozione</v>
      </c>
      <c r="B66" s="144">
        <f>'CONTO EC SEMPLICE'!D20</f>
        <v>5000</v>
      </c>
      <c r="C66" s="143"/>
      <c r="D66" s="143"/>
      <c r="E66" s="143">
        <f>$B$66/4</f>
        <v>1250</v>
      </c>
      <c r="F66" s="143"/>
      <c r="G66" s="143"/>
      <c r="H66" s="143">
        <f>$B$66/4</f>
        <v>1250</v>
      </c>
      <c r="I66" s="143"/>
      <c r="J66" s="143"/>
      <c r="K66" s="143">
        <f>$B$66/4</f>
        <v>1250</v>
      </c>
      <c r="L66" s="143"/>
      <c r="M66" s="143"/>
      <c r="N66" s="143">
        <f>$B$66/4</f>
        <v>1250</v>
      </c>
      <c r="O66" s="144">
        <f t="shared" si="16"/>
        <v>5000</v>
      </c>
      <c r="P66" s="145">
        <f t="shared" si="14"/>
        <v>0</v>
      </c>
    </row>
    <row r="67" spans="1:16" ht="12.75" customHeight="1">
      <c r="A67" s="193" t="str">
        <f>'CONTO EC SEMPLICE'!A21</f>
        <v>Manutenzioni e riparazioni</v>
      </c>
      <c r="B67" s="144">
        <f>'CONTO EC SEMPLICE'!D21</f>
        <v>6500</v>
      </c>
      <c r="C67" s="143">
        <f>$B$67/6</f>
        <v>1083.3333333333333</v>
      </c>
      <c r="D67" s="143"/>
      <c r="E67" s="143">
        <f>$B$67/6</f>
        <v>1083.3333333333333</v>
      </c>
      <c r="F67" s="143"/>
      <c r="G67" s="143">
        <f>$B$67/6</f>
        <v>1083.3333333333333</v>
      </c>
      <c r="H67" s="143"/>
      <c r="I67" s="143">
        <f>$B$67/6</f>
        <v>1083.3333333333333</v>
      </c>
      <c r="J67" s="143"/>
      <c r="K67" s="143">
        <f>$B$67/6</f>
        <v>1083.3333333333333</v>
      </c>
      <c r="L67" s="143"/>
      <c r="M67" s="143">
        <f>$B$67/6</f>
        <v>1083.3333333333333</v>
      </c>
      <c r="N67" s="143"/>
      <c r="O67" s="144">
        <f t="shared" si="16"/>
        <v>6499.999999999999</v>
      </c>
      <c r="P67" s="145">
        <f t="shared" si="14"/>
        <v>9.094947017729282E-13</v>
      </c>
    </row>
    <row r="68" spans="1:16" ht="12.75" customHeight="1">
      <c r="A68" s="193" t="str">
        <f>'CONTO EC SEMPLICE'!A22</f>
        <v>Spese telefoniche e postali</v>
      </c>
      <c r="B68" s="144">
        <f>'CONTO EC SEMPLICE'!D22</f>
        <v>4500</v>
      </c>
      <c r="C68" s="143"/>
      <c r="D68" s="143">
        <f>$B$68/6</f>
        <v>750</v>
      </c>
      <c r="E68" s="143"/>
      <c r="F68" s="143">
        <f>$B$68/6</f>
        <v>750</v>
      </c>
      <c r="G68" s="143"/>
      <c r="H68" s="143">
        <f>$B$68/6</f>
        <v>750</v>
      </c>
      <c r="I68" s="143"/>
      <c r="J68" s="143">
        <f>$B$68/6</f>
        <v>750</v>
      </c>
      <c r="K68" s="143"/>
      <c r="L68" s="143">
        <f>$B$68/6</f>
        <v>750</v>
      </c>
      <c r="M68" s="143"/>
      <c r="N68" s="143">
        <f>$B$68/6</f>
        <v>750</v>
      </c>
      <c r="O68" s="144">
        <f t="shared" si="16"/>
        <v>4500</v>
      </c>
      <c r="P68" s="145">
        <f t="shared" si="14"/>
        <v>0</v>
      </c>
    </row>
    <row r="69" spans="1:16" ht="12.75" customHeight="1">
      <c r="A69" s="193" t="str">
        <f>'CONTO EC SEMPLICE'!A23</f>
        <v>Commercialista</v>
      </c>
      <c r="B69" s="144">
        <f>'CONTO EC SEMPLICE'!D23</f>
        <v>2000</v>
      </c>
      <c r="C69" s="143">
        <f>B69</f>
        <v>2000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>
        <f t="shared" si="16"/>
        <v>2000</v>
      </c>
      <c r="P69" s="145">
        <f t="shared" si="14"/>
        <v>0</v>
      </c>
    </row>
    <row r="70" spans="1:16" ht="12.75" customHeight="1">
      <c r="A70" s="193" t="str">
        <f>'CONTO EC SEMPLICE'!A24</f>
        <v>Assicurazioni</v>
      </c>
      <c r="B70" s="144">
        <f>'CONTO EC SEMPLICE'!D24</f>
        <v>2400</v>
      </c>
      <c r="C70" s="143"/>
      <c r="D70" s="143">
        <f>$B$70/6</f>
        <v>400</v>
      </c>
      <c r="E70" s="143"/>
      <c r="F70" s="143">
        <f>$B$70/6</f>
        <v>400</v>
      </c>
      <c r="G70" s="143"/>
      <c r="H70" s="143">
        <f>$B$70/6</f>
        <v>400</v>
      </c>
      <c r="I70" s="143"/>
      <c r="J70" s="143">
        <f>$B$70/6</f>
        <v>400</v>
      </c>
      <c r="K70" s="143"/>
      <c r="L70" s="143">
        <f>$B$70/6</f>
        <v>400</v>
      </c>
      <c r="M70" s="143"/>
      <c r="N70" s="143">
        <f>$B$70/6</f>
        <v>400</v>
      </c>
      <c r="O70" s="144">
        <f t="shared" si="16"/>
        <v>2400</v>
      </c>
      <c r="P70" s="145">
        <f t="shared" si="14"/>
        <v>0</v>
      </c>
    </row>
    <row r="71" spans="1:16" ht="12.75" customHeight="1">
      <c r="A71" s="193" t="str">
        <f>'CONTO EC SEMPLICE'!A25</f>
        <v>Energia elettrica, acqua, metano</v>
      </c>
      <c r="B71" s="144">
        <f>'CONTO EC SEMPLICE'!D25</f>
        <v>1500</v>
      </c>
      <c r="C71" s="143">
        <f>$B$71/3</f>
        <v>500</v>
      </c>
      <c r="D71" s="143"/>
      <c r="E71" s="143"/>
      <c r="F71" s="143"/>
      <c r="G71" s="143">
        <f>$B$71/3</f>
        <v>500</v>
      </c>
      <c r="H71" s="143"/>
      <c r="I71" s="143"/>
      <c r="J71" s="143"/>
      <c r="K71" s="143">
        <f>$B$71/3</f>
        <v>500</v>
      </c>
      <c r="L71" s="143"/>
      <c r="M71" s="143"/>
      <c r="N71" s="143"/>
      <c r="O71" s="144">
        <f t="shared" si="16"/>
        <v>1500</v>
      </c>
      <c r="P71" s="145">
        <f t="shared" si="14"/>
        <v>0</v>
      </c>
    </row>
    <row r="72" spans="1:16" ht="12.75" customHeight="1">
      <c r="A72" s="193" t="str">
        <f>'CONTO EC SEMPLICE'!A26</f>
        <v>Iscrizione annuale Registro Imprese</v>
      </c>
      <c r="B72" s="144">
        <f>'CONTO EC SEMPLICE'!D26</f>
        <v>270</v>
      </c>
      <c r="C72" s="143">
        <f>B72</f>
        <v>270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>
        <f t="shared" si="16"/>
        <v>270</v>
      </c>
      <c r="P72" s="145">
        <f t="shared" si="14"/>
        <v>0</v>
      </c>
    </row>
    <row r="73" spans="1:16" ht="12.75" customHeight="1">
      <c r="A73" s="193" t="str">
        <f>'CONTO EC SEMPLICE'!A27</f>
        <v>Tassa rifiuti</v>
      </c>
      <c r="B73" s="144">
        <f>'CONTO EC SEMPLICE'!D27</f>
        <v>500</v>
      </c>
      <c r="C73" s="143"/>
      <c r="D73" s="143"/>
      <c r="E73" s="143"/>
      <c r="F73" s="143"/>
      <c r="G73" s="143"/>
      <c r="H73" s="143">
        <f>B73</f>
        <v>500</v>
      </c>
      <c r="I73" s="143"/>
      <c r="J73" s="143"/>
      <c r="K73" s="143"/>
      <c r="L73" s="143"/>
      <c r="M73" s="143"/>
      <c r="N73" s="143"/>
      <c r="O73" s="144">
        <f t="shared" si="16"/>
        <v>500</v>
      </c>
      <c r="P73" s="145">
        <f t="shared" si="14"/>
        <v>0</v>
      </c>
    </row>
    <row r="74" spans="1:16" ht="12.75" customHeight="1">
      <c r="A74" s="193" t="str">
        <f>'CONTO EC SEMPLICE'!A28</f>
        <v>Tassa insegna</v>
      </c>
      <c r="B74" s="144">
        <f>'CONTO EC SEMPLICE'!D28</f>
        <v>320</v>
      </c>
      <c r="C74" s="143">
        <f>B74</f>
        <v>320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>
        <f t="shared" si="16"/>
        <v>320</v>
      </c>
      <c r="P74" s="145">
        <f t="shared" si="14"/>
        <v>0</v>
      </c>
    </row>
    <row r="75" spans="1:16" ht="12.75" customHeight="1">
      <c r="A75" s="193" t="str">
        <f>'CONTO EC SEMPLICE'!A29</f>
        <v>Bollo e assicurazione automezzo</v>
      </c>
      <c r="B75" s="144">
        <f>'CONTO EC SEMPLICE'!D29</f>
        <v>800</v>
      </c>
      <c r="C75" s="143">
        <f>B75</f>
        <v>800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4">
        <f t="shared" si="16"/>
        <v>800</v>
      </c>
      <c r="P75" s="145">
        <f t="shared" si="14"/>
        <v>0</v>
      </c>
    </row>
    <row r="76" spans="1:16" ht="12.75" customHeight="1">
      <c r="A76" s="193" t="str">
        <f>'CONTO EC SEMPLICE'!A30</f>
        <v>Cancelleria e varie</v>
      </c>
      <c r="B76" s="144">
        <f>'CONTO EC SEMPLICE'!D30</f>
        <v>3600</v>
      </c>
      <c r="C76" s="143">
        <f>$B$76/2</f>
        <v>1800</v>
      </c>
      <c r="D76" s="143"/>
      <c r="E76" s="143"/>
      <c r="F76" s="143"/>
      <c r="G76" s="143"/>
      <c r="H76" s="143"/>
      <c r="I76" s="143">
        <f>$B$76/2</f>
        <v>1800</v>
      </c>
      <c r="J76" s="143"/>
      <c r="K76" s="143"/>
      <c r="L76" s="143"/>
      <c r="M76" s="143"/>
      <c r="N76" s="143"/>
      <c r="O76" s="144">
        <f t="shared" si="16"/>
        <v>3600</v>
      </c>
      <c r="P76" s="145">
        <f t="shared" si="14"/>
        <v>0</v>
      </c>
    </row>
    <row r="77" spans="1:16" ht="12.75" customHeight="1">
      <c r="A77" s="193" t="str">
        <f>'CONTO EC SEMPLICE'!A31</f>
        <v>Altre spese</v>
      </c>
      <c r="B77" s="144">
        <f>'CONTO EC SEMPLICE'!D31</f>
        <v>3600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4">
        <f t="shared" si="16"/>
        <v>0</v>
      </c>
      <c r="P77" s="145">
        <f t="shared" si="14"/>
        <v>3600</v>
      </c>
    </row>
    <row r="78" spans="1:16" ht="12.75" customHeight="1">
      <c r="A78" s="193" t="str">
        <f>'CONTO EC SEMPLICE'!A32</f>
        <v>Altri costi fissi</v>
      </c>
      <c r="B78" s="144">
        <f>'CONTO EC SEMPLICE'!D32</f>
        <v>0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4">
        <f t="shared" si="16"/>
        <v>0</v>
      </c>
      <c r="P78" s="145">
        <f t="shared" si="14"/>
        <v>0</v>
      </c>
    </row>
    <row r="79" spans="1:16" ht="12.75" customHeight="1">
      <c r="A79" s="193" t="str">
        <f>'CONTO EC SEMPLICE'!A33</f>
        <v>Altri costi fissi</v>
      </c>
      <c r="B79" s="144">
        <f>'CONTO EC SEMPLICE'!D33</f>
        <v>0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4">
        <f t="shared" si="16"/>
        <v>0</v>
      </c>
      <c r="P79" s="145">
        <f t="shared" si="14"/>
        <v>0</v>
      </c>
    </row>
    <row r="80" spans="1:16" ht="12.75" customHeight="1" thickBot="1">
      <c r="A80" s="193" t="str">
        <f>'CONTO EC SEMPLICE'!A34</f>
        <v>Altri costi fissi</v>
      </c>
      <c r="B80" s="144">
        <f>'CONTO EC SEMPLICE'!D34</f>
        <v>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>
        <f t="shared" si="16"/>
        <v>0</v>
      </c>
      <c r="P80" s="145">
        <f t="shared" si="14"/>
        <v>0</v>
      </c>
    </row>
    <row r="81" spans="1:16" ht="25.5" customHeight="1" thickBot="1">
      <c r="A81" s="172" t="s">
        <v>30</v>
      </c>
      <c r="B81" s="173">
        <f>SUM(B64:B80)</f>
        <v>38790</v>
      </c>
      <c r="C81" s="156">
        <f>SUM(C64:C80)</f>
        <v>7423.333333333333</v>
      </c>
      <c r="D81" s="156">
        <f aca="true" t="shared" si="17" ref="D81:P81">SUM(D64:D80)</f>
        <v>1800</v>
      </c>
      <c r="E81" s="156">
        <f t="shared" si="17"/>
        <v>2983.333333333333</v>
      </c>
      <c r="F81" s="156">
        <f t="shared" si="17"/>
        <v>1800</v>
      </c>
      <c r="G81" s="156">
        <f t="shared" si="17"/>
        <v>2233.333333333333</v>
      </c>
      <c r="H81" s="156">
        <f t="shared" si="17"/>
        <v>3550</v>
      </c>
      <c r="I81" s="156">
        <f t="shared" si="17"/>
        <v>3533.333333333333</v>
      </c>
      <c r="J81" s="156">
        <f t="shared" si="17"/>
        <v>1800</v>
      </c>
      <c r="K81" s="156">
        <f t="shared" si="17"/>
        <v>3483.333333333333</v>
      </c>
      <c r="L81" s="156">
        <f t="shared" si="17"/>
        <v>1800</v>
      </c>
      <c r="M81" s="156">
        <f t="shared" si="17"/>
        <v>1733.3333333333333</v>
      </c>
      <c r="N81" s="156">
        <f t="shared" si="17"/>
        <v>3050</v>
      </c>
      <c r="O81" s="156">
        <f t="shared" si="17"/>
        <v>35190</v>
      </c>
      <c r="P81" s="157">
        <f t="shared" si="17"/>
        <v>3600.000000000001</v>
      </c>
    </row>
    <row r="82" spans="1:16" ht="25.5" customHeight="1" thickBot="1">
      <c r="A82" s="155" t="s">
        <v>31</v>
      </c>
      <c r="B82" s="156">
        <f>+B81+B62</f>
        <v>104415</v>
      </c>
      <c r="C82" s="156">
        <f aca="true" t="shared" si="18" ref="C82:P82">+C81+C62</f>
        <v>7423.333333333333</v>
      </c>
      <c r="D82" s="156">
        <f t="shared" si="18"/>
        <v>6343.333333333333</v>
      </c>
      <c r="E82" s="156">
        <f t="shared" si="18"/>
        <v>7526.666666666666</v>
      </c>
      <c r="F82" s="156">
        <f t="shared" si="18"/>
        <v>6343.333333333333</v>
      </c>
      <c r="G82" s="156">
        <f t="shared" si="18"/>
        <v>6776.666666666666</v>
      </c>
      <c r="H82" s="156">
        <f t="shared" si="18"/>
        <v>8093.333333333333</v>
      </c>
      <c r="I82" s="156">
        <f t="shared" si="18"/>
        <v>8076.666666666666</v>
      </c>
      <c r="J82" s="156">
        <f t="shared" si="18"/>
        <v>6343.333333333333</v>
      </c>
      <c r="K82" s="156">
        <f t="shared" si="18"/>
        <v>8026.666666666666</v>
      </c>
      <c r="L82" s="156">
        <f t="shared" si="18"/>
        <v>6343.333333333333</v>
      </c>
      <c r="M82" s="156">
        <f t="shared" si="18"/>
        <v>6276.666666666666</v>
      </c>
      <c r="N82" s="156">
        <f t="shared" si="18"/>
        <v>7593.333333333333</v>
      </c>
      <c r="O82" s="156">
        <f t="shared" si="18"/>
        <v>85166.66666666666</v>
      </c>
      <c r="P82" s="156">
        <f t="shared" si="18"/>
        <v>8143.333333333334</v>
      </c>
    </row>
    <row r="83" spans="1:16" ht="12.75" customHeight="1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 customHeight="1" thickBot="1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2.75" customHeight="1">
      <c r="A85" s="241"/>
      <c r="B85" s="242"/>
      <c r="C85" s="243"/>
      <c r="D85" s="243"/>
      <c r="E85" s="243"/>
      <c r="F85" s="243"/>
      <c r="G85" s="244"/>
      <c r="H85" s="243"/>
      <c r="I85" s="243"/>
      <c r="J85" s="243"/>
      <c r="K85" s="243"/>
      <c r="L85" s="243"/>
      <c r="M85" s="243"/>
      <c r="N85" s="243"/>
      <c r="O85" s="243"/>
      <c r="P85" s="245"/>
    </row>
    <row r="86" spans="1:16" ht="12.75" customHeight="1">
      <c r="A86" s="232"/>
      <c r="B86" s="233"/>
      <c r="C86" s="234"/>
      <c r="D86" s="234"/>
      <c r="E86" s="234"/>
      <c r="F86" s="234"/>
      <c r="G86" s="235" t="s">
        <v>43</v>
      </c>
      <c r="H86" s="234"/>
      <c r="I86" s="234"/>
      <c r="J86" s="234"/>
      <c r="K86" s="234"/>
      <c r="L86" s="234"/>
      <c r="M86" s="234"/>
      <c r="N86" s="234"/>
      <c r="O86" s="234"/>
      <c r="P86" s="236"/>
    </row>
    <row r="87" spans="1:16" ht="12.75" customHeight="1">
      <c r="A87" s="232"/>
      <c r="B87" s="233"/>
      <c r="C87" s="234"/>
      <c r="D87" s="234"/>
      <c r="E87" s="234"/>
      <c r="F87" s="234"/>
      <c r="G87" s="237" t="s">
        <v>0</v>
      </c>
      <c r="H87" s="234"/>
      <c r="I87" s="234"/>
      <c r="J87" s="234"/>
      <c r="K87" s="234"/>
      <c r="L87" s="234"/>
      <c r="M87" s="234"/>
      <c r="N87" s="234"/>
      <c r="O87" s="234"/>
      <c r="P87" s="236"/>
    </row>
    <row r="88" spans="1:16" ht="12.75" customHeight="1" thickBot="1">
      <c r="A88" s="238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40"/>
    </row>
    <row r="89" spans="1:16" ht="12.75" customHeight="1">
      <c r="A89" s="121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9"/>
      <c r="O89" s="160"/>
      <c r="P89" s="161" t="s">
        <v>1</v>
      </c>
    </row>
    <row r="90" spans="1:16" ht="12.75" customHeight="1">
      <c r="A90" s="126" t="s">
        <v>32</v>
      </c>
      <c r="B90" s="162" t="s">
        <v>1</v>
      </c>
      <c r="C90" s="162" t="s">
        <v>3</v>
      </c>
      <c r="D90" s="162" t="s">
        <v>4</v>
      </c>
      <c r="E90" s="162" t="s">
        <v>5</v>
      </c>
      <c r="F90" s="162" t="s">
        <v>6</v>
      </c>
      <c r="G90" s="162" t="s">
        <v>7</v>
      </c>
      <c r="H90" s="162" t="s">
        <v>8</v>
      </c>
      <c r="I90" s="162" t="s">
        <v>9</v>
      </c>
      <c r="J90" s="162" t="s">
        <v>10</v>
      </c>
      <c r="K90" s="162" t="s">
        <v>11</v>
      </c>
      <c r="L90" s="162" t="s">
        <v>12</v>
      </c>
      <c r="M90" s="162" t="s">
        <v>13</v>
      </c>
      <c r="N90" s="163" t="s">
        <v>14</v>
      </c>
      <c r="O90" s="164" t="s">
        <v>1</v>
      </c>
      <c r="P90" s="165" t="s">
        <v>15</v>
      </c>
    </row>
    <row r="91" spans="1:16" ht="12.75" customHeight="1">
      <c r="A91" s="126" t="s">
        <v>33</v>
      </c>
      <c r="B91" s="162" t="s">
        <v>17</v>
      </c>
      <c r="C91" s="162" t="s">
        <v>18</v>
      </c>
      <c r="D91" s="162" t="s">
        <v>18</v>
      </c>
      <c r="E91" s="162" t="s">
        <v>18</v>
      </c>
      <c r="F91" s="162" t="s">
        <v>18</v>
      </c>
      <c r="G91" s="162" t="s">
        <v>18</v>
      </c>
      <c r="H91" s="162" t="s">
        <v>18</v>
      </c>
      <c r="I91" s="162" t="s">
        <v>18</v>
      </c>
      <c r="J91" s="162" t="s">
        <v>18</v>
      </c>
      <c r="K91" s="162" t="s">
        <v>18</v>
      </c>
      <c r="L91" s="162" t="s">
        <v>18</v>
      </c>
      <c r="M91" s="162" t="s">
        <v>18</v>
      </c>
      <c r="N91" s="163" t="s">
        <v>18</v>
      </c>
      <c r="O91" s="165" t="s">
        <v>19</v>
      </c>
      <c r="P91" s="165" t="s">
        <v>26</v>
      </c>
    </row>
    <row r="92" spans="1:16" ht="12.75" customHeight="1" thickBot="1">
      <c r="A92" s="130"/>
      <c r="B92" s="166"/>
      <c r="C92" s="167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9"/>
      <c r="O92" s="170"/>
      <c r="P92" s="171" t="s">
        <v>21</v>
      </c>
    </row>
    <row r="93" spans="1:16" ht="12.75" customHeight="1">
      <c r="A93" s="186" t="s">
        <v>34</v>
      </c>
      <c r="B93" s="144">
        <f>B65/4</f>
        <v>1950</v>
      </c>
      <c r="C93" s="142">
        <f>B93</f>
        <v>1950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87">
        <f>SUM(C93:N93)</f>
        <v>1950</v>
      </c>
      <c r="P93" s="188">
        <f>B93-O93</f>
        <v>0</v>
      </c>
    </row>
    <row r="94" spans="1:16" ht="12.75" customHeight="1">
      <c r="A94" s="186" t="s">
        <v>35</v>
      </c>
      <c r="B94" s="144">
        <v>0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87">
        <f>SUM(C94:N94)</f>
        <v>0</v>
      </c>
      <c r="P94" s="188">
        <f>B94-O94</f>
        <v>0</v>
      </c>
    </row>
    <row r="95" spans="1:16" ht="12.75" customHeight="1">
      <c r="A95" s="186" t="s">
        <v>35</v>
      </c>
      <c r="B95" s="144">
        <v>0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87">
        <f>SUM(C95:N95)</f>
        <v>0</v>
      </c>
      <c r="P95" s="188">
        <f>B95-O95</f>
        <v>0</v>
      </c>
    </row>
    <row r="96" spans="1:16" ht="12.75" customHeight="1">
      <c r="A96" s="186" t="s">
        <v>35</v>
      </c>
      <c r="B96" s="144">
        <v>0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87">
        <f>SUM(C96:N96)</f>
        <v>0</v>
      </c>
      <c r="P96" s="188">
        <f>B96-O96</f>
        <v>0</v>
      </c>
    </row>
    <row r="97" spans="1:16" ht="12.75" customHeight="1" thickBot="1">
      <c r="A97" s="186" t="s">
        <v>35</v>
      </c>
      <c r="B97" s="195">
        <v>0</v>
      </c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87">
        <f>SUM(C97:N97)</f>
        <v>0</v>
      </c>
      <c r="P97" s="188">
        <f>B97-O97</f>
        <v>0</v>
      </c>
    </row>
    <row r="98" spans="1:16" ht="25.5" customHeight="1" thickBot="1">
      <c r="A98" s="172" t="s">
        <v>36</v>
      </c>
      <c r="B98" s="174">
        <f aca="true" t="shared" si="19" ref="B98:P98">SUM(B93:B97)</f>
        <v>1950</v>
      </c>
      <c r="C98" s="174">
        <f t="shared" si="19"/>
        <v>1950</v>
      </c>
      <c r="D98" s="174">
        <f t="shared" si="19"/>
        <v>0</v>
      </c>
      <c r="E98" s="174">
        <f>SUM(E93:E97)</f>
        <v>0</v>
      </c>
      <c r="F98" s="174">
        <f t="shared" si="19"/>
        <v>0</v>
      </c>
      <c r="G98" s="174">
        <f t="shared" si="19"/>
        <v>0</v>
      </c>
      <c r="H98" s="174">
        <f t="shared" si="19"/>
        <v>0</v>
      </c>
      <c r="I98" s="174">
        <f t="shared" si="19"/>
        <v>0</v>
      </c>
      <c r="J98" s="174">
        <f t="shared" si="19"/>
        <v>0</v>
      </c>
      <c r="K98" s="174">
        <f t="shared" si="19"/>
        <v>0</v>
      </c>
      <c r="L98" s="174">
        <f t="shared" si="19"/>
        <v>0</v>
      </c>
      <c r="M98" s="174">
        <f t="shared" si="19"/>
        <v>0</v>
      </c>
      <c r="N98" s="174">
        <f t="shared" si="19"/>
        <v>0</v>
      </c>
      <c r="O98" s="174">
        <f t="shared" si="19"/>
        <v>1950</v>
      </c>
      <c r="P98" s="175">
        <f t="shared" si="19"/>
        <v>0</v>
      </c>
    </row>
    <row r="99" spans="1:16" ht="12.75" customHeight="1">
      <c r="A99" s="176" t="s">
        <v>37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1:16" ht="12.75" customHeight="1" thickBot="1">
      <c r="A100" s="179" t="s">
        <v>38</v>
      </c>
      <c r="B100" s="180">
        <f>SUM(B98+B82+B40)</f>
        <v>162965</v>
      </c>
      <c r="C100" s="181">
        <f aca="true" t="shared" si="20" ref="C100:P100">SUM(C98+C82+C40)</f>
        <v>37273.33333333333</v>
      </c>
      <c r="D100" s="181">
        <f t="shared" si="20"/>
        <v>21543.333333333332</v>
      </c>
      <c r="E100" s="181">
        <f t="shared" si="20"/>
        <v>21026.666666666664</v>
      </c>
      <c r="F100" s="181">
        <f t="shared" si="20"/>
        <v>6343.333333333333</v>
      </c>
      <c r="G100" s="181">
        <f t="shared" si="20"/>
        <v>6776.666666666666</v>
      </c>
      <c r="H100" s="181">
        <f t="shared" si="20"/>
        <v>8093.333333333333</v>
      </c>
      <c r="I100" s="181">
        <f t="shared" si="20"/>
        <v>8076.666666666666</v>
      </c>
      <c r="J100" s="181">
        <f t="shared" si="20"/>
        <v>6343.333333333333</v>
      </c>
      <c r="K100" s="181">
        <f t="shared" si="20"/>
        <v>8026.666666666666</v>
      </c>
      <c r="L100" s="181">
        <f t="shared" si="20"/>
        <v>6343.333333333333</v>
      </c>
      <c r="M100" s="181">
        <f t="shared" si="20"/>
        <v>6276.666666666666</v>
      </c>
      <c r="N100" s="181">
        <f t="shared" si="20"/>
        <v>7593.333333333333</v>
      </c>
      <c r="O100" s="181">
        <f t="shared" si="20"/>
        <v>143716.66666666666</v>
      </c>
      <c r="P100" s="182">
        <f t="shared" si="20"/>
        <v>8143.333333333334</v>
      </c>
    </row>
    <row r="101" spans="1:16" ht="12.75" customHeight="1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</row>
    <row r="102" spans="1:16" ht="12.75" customHeight="1" thickBot="1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</row>
    <row r="103" spans="1:16" ht="12.75" customHeight="1">
      <c r="A103" s="197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9" t="s">
        <v>39</v>
      </c>
    </row>
    <row r="104" spans="1:16" ht="12.75" customHeight="1">
      <c r="A104" s="200" t="s">
        <v>40</v>
      </c>
      <c r="B104" s="201" t="s">
        <v>39</v>
      </c>
      <c r="C104" s="201" t="s">
        <v>3</v>
      </c>
      <c r="D104" s="201" t="s">
        <v>4</v>
      </c>
      <c r="E104" s="201" t="s">
        <v>5</v>
      </c>
      <c r="F104" s="201" t="s">
        <v>6</v>
      </c>
      <c r="G104" s="201" t="s">
        <v>7</v>
      </c>
      <c r="H104" s="201" t="s">
        <v>8</v>
      </c>
      <c r="I104" s="201" t="s">
        <v>9</v>
      </c>
      <c r="J104" s="201" t="s">
        <v>10</v>
      </c>
      <c r="K104" s="201" t="s">
        <v>11</v>
      </c>
      <c r="L104" s="201" t="s">
        <v>12</v>
      </c>
      <c r="M104" s="201" t="s">
        <v>13</v>
      </c>
      <c r="N104" s="201" t="s">
        <v>14</v>
      </c>
      <c r="O104" s="201" t="s">
        <v>39</v>
      </c>
      <c r="P104" s="202" t="s">
        <v>15</v>
      </c>
    </row>
    <row r="105" spans="1:16" ht="12.75" customHeight="1">
      <c r="A105" s="203"/>
      <c r="B105" s="201" t="s">
        <v>17</v>
      </c>
      <c r="C105" s="201" t="s">
        <v>18</v>
      </c>
      <c r="D105" s="201" t="s">
        <v>18</v>
      </c>
      <c r="E105" s="201" t="s">
        <v>18</v>
      </c>
      <c r="F105" s="201" t="s">
        <v>18</v>
      </c>
      <c r="G105" s="201" t="s">
        <v>18</v>
      </c>
      <c r="H105" s="201" t="s">
        <v>18</v>
      </c>
      <c r="I105" s="201" t="s">
        <v>18</v>
      </c>
      <c r="J105" s="201" t="s">
        <v>18</v>
      </c>
      <c r="K105" s="201" t="s">
        <v>18</v>
      </c>
      <c r="L105" s="201" t="s">
        <v>18</v>
      </c>
      <c r="M105" s="201" t="s">
        <v>18</v>
      </c>
      <c r="N105" s="201" t="s">
        <v>18</v>
      </c>
      <c r="O105" s="201" t="s">
        <v>41</v>
      </c>
      <c r="P105" s="202" t="s">
        <v>20</v>
      </c>
    </row>
    <row r="106" spans="1:16" ht="12.75" customHeight="1" thickBot="1">
      <c r="A106" s="204"/>
      <c r="B106" s="205"/>
      <c r="C106" s="206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6"/>
      <c r="P106" s="208" t="s">
        <v>21</v>
      </c>
    </row>
    <row r="107" spans="1:16" ht="12.75" customHeight="1">
      <c r="A107" s="209" t="s">
        <v>42</v>
      </c>
      <c r="B107" s="149"/>
      <c r="C107" s="149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49"/>
      <c r="P107" s="210"/>
    </row>
    <row r="108" spans="1:16" ht="12.75" customHeight="1">
      <c r="A108" s="211" t="str">
        <f>'CONTO EC SEMPLICE'!A6</f>
        <v>Prodotto 1</v>
      </c>
      <c r="B108" s="144">
        <f>'CONTO EC SEMPLICE'!D6</f>
        <v>50000</v>
      </c>
      <c r="C108" s="143">
        <v>0</v>
      </c>
      <c r="D108" s="143">
        <f>$B$108/12</f>
        <v>4166.666666666667</v>
      </c>
      <c r="E108" s="143">
        <f aca="true" t="shared" si="21" ref="E108:N108">$B$108/12</f>
        <v>4166.666666666667</v>
      </c>
      <c r="F108" s="143">
        <f t="shared" si="21"/>
        <v>4166.666666666667</v>
      </c>
      <c r="G108" s="143">
        <f t="shared" si="21"/>
        <v>4166.666666666667</v>
      </c>
      <c r="H108" s="143">
        <f t="shared" si="21"/>
        <v>4166.666666666667</v>
      </c>
      <c r="I108" s="143">
        <f t="shared" si="21"/>
        <v>4166.666666666667</v>
      </c>
      <c r="J108" s="143">
        <f t="shared" si="21"/>
        <v>4166.666666666667</v>
      </c>
      <c r="K108" s="143">
        <f t="shared" si="21"/>
        <v>4166.666666666667</v>
      </c>
      <c r="L108" s="143">
        <f t="shared" si="21"/>
        <v>4166.666666666667</v>
      </c>
      <c r="M108" s="143">
        <f t="shared" si="21"/>
        <v>4166.666666666667</v>
      </c>
      <c r="N108" s="143">
        <f t="shared" si="21"/>
        <v>4166.666666666667</v>
      </c>
      <c r="O108" s="187">
        <f aca="true" t="shared" si="22" ref="O108:O117">SUM(C108:N108)</f>
        <v>45833.33333333333</v>
      </c>
      <c r="P108" s="188">
        <f aca="true" t="shared" si="23" ref="P108:P117">SUM(B108-O108)</f>
        <v>4166.6666666666715</v>
      </c>
    </row>
    <row r="109" spans="1:16" ht="12.75" customHeight="1">
      <c r="A109" s="211" t="str">
        <f>'CONTO EC SEMPLICE'!A7</f>
        <v>Prodotto 2</v>
      </c>
      <c r="B109" s="144">
        <f>'CONTO EC SEMPLICE'!D7</f>
        <v>16000</v>
      </c>
      <c r="C109" s="212">
        <v>0</v>
      </c>
      <c r="D109" s="212">
        <f aca="true" t="shared" si="24" ref="D109:N109">$B$109/12</f>
        <v>1333.3333333333333</v>
      </c>
      <c r="E109" s="212">
        <f t="shared" si="24"/>
        <v>1333.3333333333333</v>
      </c>
      <c r="F109" s="212">
        <f t="shared" si="24"/>
        <v>1333.3333333333333</v>
      </c>
      <c r="G109" s="212">
        <f t="shared" si="24"/>
        <v>1333.3333333333333</v>
      </c>
      <c r="H109" s="212">
        <f t="shared" si="24"/>
        <v>1333.3333333333333</v>
      </c>
      <c r="I109" s="212">
        <f t="shared" si="24"/>
        <v>1333.3333333333333</v>
      </c>
      <c r="J109" s="212">
        <f t="shared" si="24"/>
        <v>1333.3333333333333</v>
      </c>
      <c r="K109" s="212">
        <f t="shared" si="24"/>
        <v>1333.3333333333333</v>
      </c>
      <c r="L109" s="212">
        <f t="shared" si="24"/>
        <v>1333.3333333333333</v>
      </c>
      <c r="M109" s="212">
        <f t="shared" si="24"/>
        <v>1333.3333333333333</v>
      </c>
      <c r="N109" s="212">
        <f t="shared" si="24"/>
        <v>1333.3333333333333</v>
      </c>
      <c r="O109" s="187">
        <f t="shared" si="22"/>
        <v>14666.666666666668</v>
      </c>
      <c r="P109" s="188">
        <f t="shared" si="23"/>
        <v>1333.3333333333321</v>
      </c>
    </row>
    <row r="110" spans="1:16" ht="12.75" customHeight="1">
      <c r="A110" s="211" t="str">
        <f>'CONTO EC SEMPLICE'!A8</f>
        <v>Prodotto 3</v>
      </c>
      <c r="B110" s="144">
        <f>'CONTO EC SEMPLICE'!D8</f>
        <v>90000</v>
      </c>
      <c r="C110" s="213">
        <v>0</v>
      </c>
      <c r="D110" s="213">
        <f aca="true" t="shared" si="25" ref="D110:N110">$B$110/12</f>
        <v>7500</v>
      </c>
      <c r="E110" s="213">
        <f t="shared" si="25"/>
        <v>7500</v>
      </c>
      <c r="F110" s="213">
        <f t="shared" si="25"/>
        <v>7500</v>
      </c>
      <c r="G110" s="213">
        <f t="shared" si="25"/>
        <v>7500</v>
      </c>
      <c r="H110" s="213">
        <f t="shared" si="25"/>
        <v>7500</v>
      </c>
      <c r="I110" s="213">
        <f t="shared" si="25"/>
        <v>7500</v>
      </c>
      <c r="J110" s="213">
        <f t="shared" si="25"/>
        <v>7500</v>
      </c>
      <c r="K110" s="213">
        <f t="shared" si="25"/>
        <v>7500</v>
      </c>
      <c r="L110" s="213">
        <f t="shared" si="25"/>
        <v>7500</v>
      </c>
      <c r="M110" s="213">
        <f t="shared" si="25"/>
        <v>7500</v>
      </c>
      <c r="N110" s="213">
        <f t="shared" si="25"/>
        <v>7500</v>
      </c>
      <c r="O110" s="187">
        <f t="shared" si="22"/>
        <v>82500</v>
      </c>
      <c r="P110" s="188">
        <f t="shared" si="23"/>
        <v>7500</v>
      </c>
    </row>
    <row r="111" spans="1:16" ht="12.75" customHeight="1">
      <c r="A111" s="211" t="str">
        <f>'CONTO EC SEMPLICE'!A9</f>
        <v>Prodotto 4</v>
      </c>
      <c r="B111" s="144">
        <f>'CONTO EC SEMPLICE'!D9</f>
        <v>30000</v>
      </c>
      <c r="C111" s="143">
        <v>0</v>
      </c>
      <c r="D111" s="143">
        <f aca="true" t="shared" si="26" ref="D111:N111">$B$111/12</f>
        <v>2500</v>
      </c>
      <c r="E111" s="143">
        <f t="shared" si="26"/>
        <v>2500</v>
      </c>
      <c r="F111" s="143">
        <f t="shared" si="26"/>
        <v>2500</v>
      </c>
      <c r="G111" s="143">
        <f t="shared" si="26"/>
        <v>2500</v>
      </c>
      <c r="H111" s="143">
        <f t="shared" si="26"/>
        <v>2500</v>
      </c>
      <c r="I111" s="143">
        <f t="shared" si="26"/>
        <v>2500</v>
      </c>
      <c r="J111" s="143">
        <f t="shared" si="26"/>
        <v>2500</v>
      </c>
      <c r="K111" s="143">
        <f t="shared" si="26"/>
        <v>2500</v>
      </c>
      <c r="L111" s="143">
        <f t="shared" si="26"/>
        <v>2500</v>
      </c>
      <c r="M111" s="143">
        <f t="shared" si="26"/>
        <v>2500</v>
      </c>
      <c r="N111" s="143">
        <f t="shared" si="26"/>
        <v>2500</v>
      </c>
      <c r="O111" s="187">
        <f t="shared" si="22"/>
        <v>27500</v>
      </c>
      <c r="P111" s="188">
        <f t="shared" si="23"/>
        <v>2500</v>
      </c>
    </row>
    <row r="112" spans="1:16" ht="12.75" customHeight="1">
      <c r="A112" s="211" t="str">
        <f>'CONTO EC SEMPLICE'!A10</f>
        <v>Prodotto 5</v>
      </c>
      <c r="B112" s="144">
        <f>'CONTO EC SEMPLICE'!D10</f>
        <v>0</v>
      </c>
      <c r="C112" s="143">
        <v>0</v>
      </c>
      <c r="D112" s="143">
        <f aca="true" t="shared" si="27" ref="D112:N112">$B$112/12</f>
        <v>0</v>
      </c>
      <c r="E112" s="143">
        <f t="shared" si="27"/>
        <v>0</v>
      </c>
      <c r="F112" s="143">
        <f t="shared" si="27"/>
        <v>0</v>
      </c>
      <c r="G112" s="143">
        <f t="shared" si="27"/>
        <v>0</v>
      </c>
      <c r="H112" s="143">
        <f t="shared" si="27"/>
        <v>0</v>
      </c>
      <c r="I112" s="143">
        <f t="shared" si="27"/>
        <v>0</v>
      </c>
      <c r="J112" s="143">
        <f t="shared" si="27"/>
        <v>0</v>
      </c>
      <c r="K112" s="143">
        <f t="shared" si="27"/>
        <v>0</v>
      </c>
      <c r="L112" s="143">
        <f t="shared" si="27"/>
        <v>0</v>
      </c>
      <c r="M112" s="143">
        <f t="shared" si="27"/>
        <v>0</v>
      </c>
      <c r="N112" s="143">
        <f t="shared" si="27"/>
        <v>0</v>
      </c>
      <c r="O112" s="187">
        <f t="shared" si="22"/>
        <v>0</v>
      </c>
      <c r="P112" s="188">
        <f t="shared" si="23"/>
        <v>0</v>
      </c>
    </row>
    <row r="113" spans="1:16" ht="12.75" customHeight="1">
      <c r="A113" s="211" t="str">
        <f>'CONTO EC SEMPLICE'!A11</f>
        <v>Prodotto 6</v>
      </c>
      <c r="B113" s="144">
        <f>'CONTO EC SEMPLICE'!D11</f>
        <v>0</v>
      </c>
      <c r="C113" s="143">
        <v>0</v>
      </c>
      <c r="D113" s="143">
        <f aca="true" t="shared" si="28" ref="D113:N113">$B$113/12</f>
        <v>0</v>
      </c>
      <c r="E113" s="143">
        <f t="shared" si="28"/>
        <v>0</v>
      </c>
      <c r="F113" s="143">
        <f t="shared" si="28"/>
        <v>0</v>
      </c>
      <c r="G113" s="143">
        <f t="shared" si="28"/>
        <v>0</v>
      </c>
      <c r="H113" s="143">
        <f t="shared" si="28"/>
        <v>0</v>
      </c>
      <c r="I113" s="143">
        <f t="shared" si="28"/>
        <v>0</v>
      </c>
      <c r="J113" s="143">
        <f t="shared" si="28"/>
        <v>0</v>
      </c>
      <c r="K113" s="143">
        <f t="shared" si="28"/>
        <v>0</v>
      </c>
      <c r="L113" s="143">
        <f t="shared" si="28"/>
        <v>0</v>
      </c>
      <c r="M113" s="143">
        <f t="shared" si="28"/>
        <v>0</v>
      </c>
      <c r="N113" s="143">
        <f t="shared" si="28"/>
        <v>0</v>
      </c>
      <c r="O113" s="187">
        <f t="shared" si="22"/>
        <v>0</v>
      </c>
      <c r="P113" s="188">
        <f t="shared" si="23"/>
        <v>0</v>
      </c>
    </row>
    <row r="114" spans="1:20" ht="12.75" customHeight="1">
      <c r="A114" s="211" t="str">
        <f>'CONTO EC SEMPLICE'!A12</f>
        <v>Prodotto 7</v>
      </c>
      <c r="B114" s="144">
        <f>'CONTO EC SEMPLICE'!D12</f>
        <v>0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87">
        <f t="shared" si="22"/>
        <v>0</v>
      </c>
      <c r="P114" s="188">
        <f t="shared" si="23"/>
        <v>0</v>
      </c>
      <c r="S114" s="1" t="s">
        <v>43</v>
      </c>
      <c r="T114" s="1" t="s">
        <v>43</v>
      </c>
    </row>
    <row r="115" spans="1:20" ht="12.75" customHeight="1">
      <c r="A115" s="211" t="str">
        <f>'CONTO EC SEMPLICE'!A13</f>
        <v>Prodotto 8</v>
      </c>
      <c r="B115" s="144">
        <f>'CONTO EC SEMPLICE'!D13</f>
        <v>0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187">
        <f t="shared" si="22"/>
        <v>0</v>
      </c>
      <c r="P115" s="188">
        <f t="shared" si="23"/>
        <v>0</v>
      </c>
      <c r="S115" s="1" t="s">
        <v>43</v>
      </c>
      <c r="T115" s="1" t="s">
        <v>43</v>
      </c>
    </row>
    <row r="116" spans="1:20" ht="12.75" customHeight="1">
      <c r="A116" s="211" t="str">
        <f>'CONTO EC SEMPLICE'!A14</f>
        <v>Prodotto 9</v>
      </c>
      <c r="B116" s="144">
        <f>'CONTO EC SEMPLICE'!D14</f>
        <v>0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187">
        <f t="shared" si="22"/>
        <v>0</v>
      </c>
      <c r="P116" s="188">
        <f t="shared" si="23"/>
        <v>0</v>
      </c>
      <c r="S116" s="1" t="s">
        <v>43</v>
      </c>
      <c r="T116" s="1" t="s">
        <v>43</v>
      </c>
    </row>
    <row r="117" spans="1:20" ht="12.75" customHeight="1" thickBot="1">
      <c r="A117" s="211" t="str">
        <f>'CONTO EC SEMPLICE'!A15</f>
        <v>Prodotto 10</v>
      </c>
      <c r="B117" s="144">
        <f>'CONTO EC SEMPLICE'!D15</f>
        <v>0</v>
      </c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187">
        <f t="shared" si="22"/>
        <v>0</v>
      </c>
      <c r="P117" s="188">
        <f t="shared" si="23"/>
        <v>0</v>
      </c>
      <c r="S117" s="1" t="s">
        <v>43</v>
      </c>
      <c r="T117" s="1" t="s">
        <v>43</v>
      </c>
    </row>
    <row r="118" spans="1:16" ht="25.5" customHeight="1" thickBot="1">
      <c r="A118" s="214" t="s">
        <v>44</v>
      </c>
      <c r="B118" s="215">
        <f>SUM(B108:B117)</f>
        <v>186000</v>
      </c>
      <c r="C118" s="215">
        <f aca="true" t="shared" si="29" ref="C118:P118">SUM(C108:C114)</f>
        <v>0</v>
      </c>
      <c r="D118" s="215">
        <f t="shared" si="29"/>
        <v>15500</v>
      </c>
      <c r="E118" s="215">
        <f t="shared" si="29"/>
        <v>15500</v>
      </c>
      <c r="F118" s="215">
        <f t="shared" si="29"/>
        <v>15500</v>
      </c>
      <c r="G118" s="215">
        <f t="shared" si="29"/>
        <v>15500</v>
      </c>
      <c r="H118" s="215">
        <f t="shared" si="29"/>
        <v>15500</v>
      </c>
      <c r="I118" s="215">
        <f t="shared" si="29"/>
        <v>15500</v>
      </c>
      <c r="J118" s="215">
        <f t="shared" si="29"/>
        <v>15500</v>
      </c>
      <c r="K118" s="215">
        <f t="shared" si="29"/>
        <v>15500</v>
      </c>
      <c r="L118" s="215">
        <f t="shared" si="29"/>
        <v>15500</v>
      </c>
      <c r="M118" s="215">
        <f t="shared" si="29"/>
        <v>15500</v>
      </c>
      <c r="N118" s="215">
        <f t="shared" si="29"/>
        <v>15500</v>
      </c>
      <c r="O118" s="215">
        <f t="shared" si="29"/>
        <v>170500</v>
      </c>
      <c r="P118" s="216">
        <f t="shared" si="29"/>
        <v>15500.000000000004</v>
      </c>
    </row>
    <row r="119" spans="1:20" ht="12.75" customHeight="1">
      <c r="A119" s="217" t="s">
        <v>45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9"/>
      <c r="S119" s="1" t="s">
        <v>43</v>
      </c>
      <c r="T119" s="1" t="s">
        <v>43</v>
      </c>
    </row>
    <row r="120" spans="1:20" ht="12.75" customHeight="1" thickBot="1">
      <c r="A120" s="220" t="s">
        <v>46</v>
      </c>
      <c r="B120" s="221">
        <f>SUM(B118-B100)</f>
        <v>23035</v>
      </c>
      <c r="C120" s="221">
        <f>SUM(C118-C100)</f>
        <v>-37273.33333333333</v>
      </c>
      <c r="D120" s="221">
        <f aca="true" t="shared" si="30" ref="D120:P120">SUM(D118-D100)</f>
        <v>-6043.333333333332</v>
      </c>
      <c r="E120" s="221">
        <f t="shared" si="30"/>
        <v>-5526.666666666664</v>
      </c>
      <c r="F120" s="221">
        <f t="shared" si="30"/>
        <v>9156.666666666668</v>
      </c>
      <c r="G120" s="221">
        <f t="shared" si="30"/>
        <v>8723.333333333334</v>
      </c>
      <c r="H120" s="221">
        <f t="shared" si="30"/>
        <v>7406.666666666667</v>
      </c>
      <c r="I120" s="221">
        <f t="shared" si="30"/>
        <v>7423.333333333334</v>
      </c>
      <c r="J120" s="221">
        <f t="shared" si="30"/>
        <v>9156.666666666668</v>
      </c>
      <c r="K120" s="221">
        <f t="shared" si="30"/>
        <v>7473.333333333334</v>
      </c>
      <c r="L120" s="221">
        <f t="shared" si="30"/>
        <v>9156.666666666668</v>
      </c>
      <c r="M120" s="221">
        <f t="shared" si="30"/>
        <v>9223.333333333334</v>
      </c>
      <c r="N120" s="221">
        <f t="shared" si="30"/>
        <v>7906.666666666667</v>
      </c>
      <c r="O120" s="221">
        <f t="shared" si="30"/>
        <v>26783.333333333343</v>
      </c>
      <c r="P120" s="222">
        <f t="shared" si="30"/>
        <v>7356.66666666667</v>
      </c>
      <c r="S120" s="1" t="s">
        <v>43</v>
      </c>
      <c r="T120" s="1" t="s">
        <v>43</v>
      </c>
    </row>
    <row r="121" spans="1:16" ht="12.75" customHeight="1">
      <c r="A121" s="223" t="s">
        <v>47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</row>
    <row r="122" spans="1:16" ht="12.75" customHeight="1" thickBot="1">
      <c r="A122" s="225" t="s">
        <v>46</v>
      </c>
      <c r="B122" s="226"/>
      <c r="C122" s="227">
        <f>+C120</f>
        <v>-37273.33333333333</v>
      </c>
      <c r="D122" s="227">
        <f>+D120+C122</f>
        <v>-43316.66666666666</v>
      </c>
      <c r="E122" s="227">
        <f aca="true" t="shared" si="31" ref="E122:N122">+E120+D122</f>
        <v>-48843.33333333332</v>
      </c>
      <c r="F122" s="227">
        <f t="shared" si="31"/>
        <v>-39686.66666666666</v>
      </c>
      <c r="G122" s="227">
        <f t="shared" si="31"/>
        <v>-30963.33333333332</v>
      </c>
      <c r="H122" s="227">
        <f t="shared" si="31"/>
        <v>-23556.666666666653</v>
      </c>
      <c r="I122" s="227">
        <f t="shared" si="31"/>
        <v>-16133.33333333332</v>
      </c>
      <c r="J122" s="227">
        <f t="shared" si="31"/>
        <v>-6976.6666666666515</v>
      </c>
      <c r="K122" s="227">
        <f t="shared" si="31"/>
        <v>496.66666666668243</v>
      </c>
      <c r="L122" s="227">
        <f t="shared" si="31"/>
        <v>9653.33333333335</v>
      </c>
      <c r="M122" s="227">
        <f t="shared" si="31"/>
        <v>18876.666666666686</v>
      </c>
      <c r="N122" s="227">
        <f t="shared" si="31"/>
        <v>26783.333333333354</v>
      </c>
      <c r="O122" s="226"/>
      <c r="P122" s="226"/>
    </row>
    <row r="123" ht="29.25" customHeight="1"/>
    <row r="124" spans="1:16" ht="12.75" customHeight="1">
      <c r="A124" s="228" t="s">
        <v>143</v>
      </c>
      <c r="B124" s="228"/>
      <c r="C124" s="228">
        <v>0</v>
      </c>
      <c r="D124" s="228">
        <v>0</v>
      </c>
      <c r="E124" s="228">
        <v>0</v>
      </c>
      <c r="F124" s="228">
        <v>0</v>
      </c>
      <c r="G124" s="228">
        <v>0</v>
      </c>
      <c r="H124" s="228">
        <v>0</v>
      </c>
      <c r="I124" s="228">
        <v>0</v>
      </c>
      <c r="J124" s="228">
        <v>0</v>
      </c>
      <c r="K124" s="229">
        <f>K122*0.2%/12</f>
        <v>0.0827777777777804</v>
      </c>
      <c r="L124" s="229">
        <f>L122*0.2%/12</f>
        <v>1.6088888888888917</v>
      </c>
      <c r="M124" s="229">
        <f>M122*0.2%/12</f>
        <v>3.1461111111111144</v>
      </c>
      <c r="N124" s="229">
        <f>N122*0.2%/12</f>
        <v>4.463888888888892</v>
      </c>
      <c r="O124" s="230">
        <f>SUM(C124:N124)</f>
        <v>9.301666666666678</v>
      </c>
      <c r="P124" s="228">
        <f>P122*0.2%/12</f>
        <v>0</v>
      </c>
    </row>
    <row r="125" spans="1:16" ht="12.75" customHeight="1">
      <c r="A125" s="228" t="s">
        <v>142</v>
      </c>
      <c r="B125" s="228"/>
      <c r="C125" s="229">
        <f>C122*5%/12</f>
        <v>-155.30555555555554</v>
      </c>
      <c r="D125" s="229">
        <f aca="true" t="shared" si="32" ref="D125:J125">D122*5%/12</f>
        <v>-180.4861111111111</v>
      </c>
      <c r="E125" s="229">
        <f t="shared" si="32"/>
        <v>-203.51388888888883</v>
      </c>
      <c r="F125" s="229">
        <f t="shared" si="32"/>
        <v>-165.3611111111111</v>
      </c>
      <c r="G125" s="229">
        <f t="shared" si="32"/>
        <v>-129.01388888888883</v>
      </c>
      <c r="H125" s="229">
        <f t="shared" si="32"/>
        <v>-98.15277777777773</v>
      </c>
      <c r="I125" s="229">
        <f t="shared" si="32"/>
        <v>-67.22222222222217</v>
      </c>
      <c r="J125" s="229">
        <f t="shared" si="32"/>
        <v>-29.069444444444382</v>
      </c>
      <c r="K125" s="228">
        <v>0</v>
      </c>
      <c r="L125" s="228">
        <v>0</v>
      </c>
      <c r="M125" s="228">
        <v>0</v>
      </c>
      <c r="N125" s="228">
        <v>0</v>
      </c>
      <c r="O125" s="231">
        <f>SUM(C125:N125)</f>
        <v>-1028.1249999999995</v>
      </c>
      <c r="P125" s="228">
        <f>P122*5%/12</f>
        <v>0</v>
      </c>
    </row>
    <row r="126" ht="12.75" customHeight="1"/>
    <row r="127" ht="12.75" customHeight="1"/>
    <row r="128" ht="12.75" customHeight="1"/>
    <row r="129" ht="12.75" customHeight="1"/>
    <row r="130" ht="12.75" customHeight="1">
      <c r="A130" s="19"/>
    </row>
    <row r="131" ht="12.75" customHeight="1">
      <c r="A131" s="20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32.140625" style="22" customWidth="1"/>
    <col min="2" max="2" width="13.00390625" style="22" customWidth="1"/>
    <col min="3" max="16384" width="9.140625" style="22" customWidth="1"/>
  </cols>
  <sheetData>
    <row r="1" spans="1:4" ht="15.75" thickBot="1">
      <c r="A1" s="277" t="s">
        <v>150</v>
      </c>
      <c r="B1" s="278"/>
      <c r="C1" s="278"/>
      <c r="D1" s="278"/>
    </row>
    <row r="2" spans="1:4" ht="12.75">
      <c r="A2" s="246"/>
      <c r="B2" s="247" t="s">
        <v>193</v>
      </c>
      <c r="C2" s="247" t="s">
        <v>194</v>
      </c>
      <c r="D2" s="247" t="s">
        <v>195</v>
      </c>
    </row>
    <row r="3" spans="1:4" ht="15.75">
      <c r="A3" s="248" t="s">
        <v>42</v>
      </c>
      <c r="B3" s="249"/>
      <c r="C3" s="275"/>
      <c r="D3" s="276"/>
    </row>
    <row r="4" spans="1:4" ht="12.75">
      <c r="A4" s="87" t="s">
        <v>106</v>
      </c>
      <c r="B4" s="90">
        <f>'CONTO EC SEMPLICE'!D6</f>
        <v>50000</v>
      </c>
      <c r="C4" s="275"/>
      <c r="D4" s="275"/>
    </row>
    <row r="5" spans="1:4" ht="12.75">
      <c r="A5" s="92" t="s">
        <v>107</v>
      </c>
      <c r="B5" s="90">
        <f>'CONTO EC SEMPLICE'!D7</f>
        <v>16000</v>
      </c>
      <c r="C5" s="275"/>
      <c r="D5" s="275"/>
    </row>
    <row r="6" spans="1:4" ht="12.75">
      <c r="A6" s="87" t="s">
        <v>108</v>
      </c>
      <c r="B6" s="90">
        <f>'CONTO EC SEMPLICE'!D8</f>
        <v>90000</v>
      </c>
      <c r="C6" s="275"/>
      <c r="D6" s="275"/>
    </row>
    <row r="7" spans="1:4" ht="12.75">
      <c r="A7" s="92" t="s">
        <v>109</v>
      </c>
      <c r="B7" s="90">
        <f>'CONTO EC SEMPLICE'!D9</f>
        <v>30000</v>
      </c>
      <c r="C7" s="275"/>
      <c r="D7" s="275"/>
    </row>
    <row r="8" spans="1:4" ht="12.75">
      <c r="A8" s="87" t="s">
        <v>110</v>
      </c>
      <c r="B8" s="90">
        <f>'CONTO EC SEMPLICE'!D10</f>
        <v>0</v>
      </c>
      <c r="C8" s="275"/>
      <c r="D8" s="275"/>
    </row>
    <row r="9" spans="1:4" ht="12.75">
      <c r="A9" s="92" t="s">
        <v>111</v>
      </c>
      <c r="B9" s="90">
        <f>'CONTO EC SEMPLICE'!D11</f>
        <v>0</v>
      </c>
      <c r="C9" s="275"/>
      <c r="D9" s="275"/>
    </row>
    <row r="10" spans="1:4" ht="12.75">
      <c r="A10" s="92" t="s">
        <v>122</v>
      </c>
      <c r="B10" s="90">
        <f>'CONTO EC SEMPLICE'!D12</f>
        <v>0</v>
      </c>
      <c r="C10" s="275"/>
      <c r="D10" s="275"/>
    </row>
    <row r="11" spans="1:4" ht="12.75">
      <c r="A11" s="87" t="s">
        <v>123</v>
      </c>
      <c r="B11" s="90">
        <f>'CONTO EC SEMPLICE'!D13</f>
        <v>0</v>
      </c>
      <c r="C11" s="275"/>
      <c r="D11" s="275"/>
    </row>
    <row r="12" spans="1:4" ht="12.75">
      <c r="A12" s="92" t="s">
        <v>124</v>
      </c>
      <c r="B12" s="90">
        <f>'CONTO EC SEMPLICE'!D14</f>
        <v>0</v>
      </c>
      <c r="C12" s="275"/>
      <c r="D12" s="275"/>
    </row>
    <row r="13" spans="1:4" ht="13.5" thickBot="1">
      <c r="A13" s="92" t="s">
        <v>125</v>
      </c>
      <c r="B13" s="90">
        <f>'CONTO EC SEMPLICE'!D15</f>
        <v>0</v>
      </c>
      <c r="C13" s="275"/>
      <c r="D13" s="275"/>
    </row>
    <row r="14" spans="1:4" ht="13.5" thickBot="1">
      <c r="A14" s="78" t="s">
        <v>88</v>
      </c>
      <c r="B14" s="250">
        <f>SUM(B4:B13)</f>
        <v>186000</v>
      </c>
      <c r="C14" s="250">
        <f>SUM(C4:C13)</f>
        <v>0</v>
      </c>
      <c r="D14" s="250">
        <f>SUM(D4:D13)</f>
        <v>0</v>
      </c>
    </row>
    <row r="15" spans="1:4" ht="12.75">
      <c r="A15" s="83" t="s">
        <v>29</v>
      </c>
      <c r="B15" s="251"/>
      <c r="C15" s="275"/>
      <c r="D15" s="275"/>
    </row>
    <row r="16" spans="1:4" ht="12.75">
      <c r="A16" s="94" t="s">
        <v>90</v>
      </c>
      <c r="B16" s="63">
        <f>'CONTO EC SEMPLICE'!D18</f>
        <v>12220</v>
      </c>
      <c r="C16" s="275"/>
      <c r="D16" s="275"/>
    </row>
    <row r="17" spans="1:4" ht="12.75">
      <c r="A17" s="94" t="s">
        <v>91</v>
      </c>
      <c r="B17" s="63">
        <f>'CONTO EC SEMPLICE'!D19</f>
        <v>7800</v>
      </c>
      <c r="C17" s="275"/>
      <c r="D17" s="275"/>
    </row>
    <row r="18" spans="1:4" ht="12.75">
      <c r="A18" s="43" t="s">
        <v>92</v>
      </c>
      <c r="B18" s="63">
        <f>'CONTO EC SEMPLICE'!D20</f>
        <v>5000</v>
      </c>
      <c r="C18" s="275"/>
      <c r="D18" s="275"/>
    </row>
    <row r="19" spans="1:4" ht="12.75">
      <c r="A19" s="63" t="s">
        <v>93</v>
      </c>
      <c r="B19" s="63">
        <f>'CONTO EC SEMPLICE'!D21</f>
        <v>6500</v>
      </c>
      <c r="C19" s="275"/>
      <c r="D19" s="275"/>
    </row>
    <row r="20" spans="1:4" ht="12.75">
      <c r="A20" s="63" t="s">
        <v>94</v>
      </c>
      <c r="B20" s="63">
        <f>'CONTO EC SEMPLICE'!D22</f>
        <v>4500</v>
      </c>
      <c r="C20" s="275"/>
      <c r="D20" s="275"/>
    </row>
    <row r="21" spans="1:4" ht="12.75">
      <c r="A21" s="63" t="s">
        <v>61</v>
      </c>
      <c r="B21" s="63">
        <f>'CONTO EC SEMPLICE'!D23</f>
        <v>2000</v>
      </c>
      <c r="C21" s="275"/>
      <c r="D21" s="275"/>
    </row>
    <row r="22" spans="1:4" ht="12.75">
      <c r="A22" s="63" t="s">
        <v>95</v>
      </c>
      <c r="B22" s="63">
        <f>'CONTO EC SEMPLICE'!D24</f>
        <v>2400</v>
      </c>
      <c r="C22" s="275"/>
      <c r="D22" s="275"/>
    </row>
    <row r="23" spans="1:4" ht="12.75">
      <c r="A23" s="63" t="s">
        <v>96</v>
      </c>
      <c r="B23" s="63">
        <f>'CONTO EC SEMPLICE'!D25</f>
        <v>1500</v>
      </c>
      <c r="C23" s="275"/>
      <c r="D23" s="275"/>
    </row>
    <row r="24" spans="1:4" ht="12.75">
      <c r="A24" s="63" t="s">
        <v>97</v>
      </c>
      <c r="B24" s="63">
        <f>'CONTO EC SEMPLICE'!D26</f>
        <v>270</v>
      </c>
      <c r="C24" s="275"/>
      <c r="D24" s="275"/>
    </row>
    <row r="25" spans="1:4" ht="12.75">
      <c r="A25" s="63" t="s">
        <v>98</v>
      </c>
      <c r="B25" s="63">
        <f>'CONTO EC SEMPLICE'!D27</f>
        <v>500</v>
      </c>
      <c r="C25" s="275"/>
      <c r="D25" s="275"/>
    </row>
    <row r="26" spans="1:4" ht="12.75">
      <c r="A26" s="63" t="s">
        <v>99</v>
      </c>
      <c r="B26" s="63">
        <f>'CONTO EC SEMPLICE'!D28</f>
        <v>320</v>
      </c>
      <c r="C26" s="275"/>
      <c r="D26" s="275"/>
    </row>
    <row r="27" spans="1:4" ht="12.75">
      <c r="A27" s="63" t="s">
        <v>100</v>
      </c>
      <c r="B27" s="63">
        <f>'CONTO EC SEMPLICE'!D29</f>
        <v>800</v>
      </c>
      <c r="C27" s="275"/>
      <c r="D27" s="275"/>
    </row>
    <row r="28" spans="1:4" ht="12.75">
      <c r="A28" s="63" t="s">
        <v>101</v>
      </c>
      <c r="B28" s="63">
        <f>'CONTO EC SEMPLICE'!D30</f>
        <v>3600</v>
      </c>
      <c r="C28" s="275"/>
      <c r="D28" s="275"/>
    </row>
    <row r="29" spans="1:4" ht="12.75">
      <c r="A29" s="63" t="s">
        <v>102</v>
      </c>
      <c r="B29" s="63">
        <f>'CONTO EC SEMPLICE'!D31</f>
        <v>3600</v>
      </c>
      <c r="C29" s="275"/>
      <c r="D29" s="275"/>
    </row>
    <row r="30" spans="1:4" ht="12.75">
      <c r="A30" s="63" t="s">
        <v>103</v>
      </c>
      <c r="B30" s="63">
        <f>'CONTO EC SEMPLICE'!D32</f>
        <v>0</v>
      </c>
      <c r="C30" s="275"/>
      <c r="D30" s="275"/>
    </row>
    <row r="31" spans="1:4" ht="12.75">
      <c r="A31" s="63" t="s">
        <v>103</v>
      </c>
      <c r="B31" s="63">
        <f>'CONTO EC SEMPLICE'!D33</f>
        <v>0</v>
      </c>
      <c r="C31" s="275"/>
      <c r="D31" s="275"/>
    </row>
    <row r="32" spans="1:4" ht="12.75">
      <c r="A32" s="63" t="s">
        <v>103</v>
      </c>
      <c r="B32" s="63">
        <f>'CONTO EC SEMPLICE'!D34</f>
        <v>0</v>
      </c>
      <c r="C32" s="275"/>
      <c r="D32" s="275"/>
    </row>
    <row r="33" spans="1:4" ht="13.5" thickBot="1">
      <c r="A33" s="63" t="s">
        <v>103</v>
      </c>
      <c r="B33" s="63">
        <f>'CONTO EC SEMPLICE'!D35</f>
        <v>0</v>
      </c>
      <c r="C33" s="275"/>
      <c r="D33" s="275"/>
    </row>
    <row r="34" spans="1:4" ht="13.5" thickBot="1">
      <c r="A34" s="80" t="s">
        <v>104</v>
      </c>
      <c r="B34" s="250">
        <f>SUM(B16:B33)</f>
        <v>51010</v>
      </c>
      <c r="C34" s="250">
        <f>SUM(C16:C33)</f>
        <v>0</v>
      </c>
      <c r="D34" s="250">
        <f>SUM(D16:D33)</f>
        <v>0</v>
      </c>
    </row>
    <row r="35" spans="1:4" ht="12.75">
      <c r="A35" s="83" t="s">
        <v>27</v>
      </c>
      <c r="B35" s="98"/>
      <c r="C35" s="275"/>
      <c r="D35" s="275"/>
    </row>
    <row r="36" spans="1:4" ht="12.75">
      <c r="A36" s="87" t="s">
        <v>112</v>
      </c>
      <c r="B36" s="63">
        <f>'CONTO EC SEMPLICE'!D38</f>
        <v>21000</v>
      </c>
      <c r="C36" s="275"/>
      <c r="D36" s="275"/>
    </row>
    <row r="37" spans="1:4" ht="12.75">
      <c r="A37" s="92" t="s">
        <v>113</v>
      </c>
      <c r="B37" s="63">
        <f>'CONTO EC SEMPLICE'!D39</f>
        <v>18000</v>
      </c>
      <c r="C37" s="275"/>
      <c r="D37" s="275"/>
    </row>
    <row r="38" spans="1:4" ht="12.75">
      <c r="A38" s="87" t="s">
        <v>114</v>
      </c>
      <c r="B38" s="63">
        <f>'CONTO EC SEMPLICE'!D40</f>
        <v>8100</v>
      </c>
      <c r="C38" s="275"/>
      <c r="D38" s="275"/>
    </row>
    <row r="39" spans="1:4" ht="12.75">
      <c r="A39" s="92" t="s">
        <v>115</v>
      </c>
      <c r="B39" s="63">
        <f>'CONTO EC SEMPLICE'!D41</f>
        <v>3000</v>
      </c>
      <c r="C39" s="275"/>
      <c r="D39" s="275"/>
    </row>
    <row r="40" spans="1:4" ht="12.75">
      <c r="A40" s="87" t="s">
        <v>116</v>
      </c>
      <c r="B40" s="63">
        <f>'CONTO EC SEMPLICE'!D42</f>
        <v>4000</v>
      </c>
      <c r="C40" s="275"/>
      <c r="D40" s="275"/>
    </row>
    <row r="41" spans="1:4" ht="12.75">
      <c r="A41" s="92" t="s">
        <v>117</v>
      </c>
      <c r="B41" s="63">
        <f>'CONTO EC SEMPLICE'!D43</f>
        <v>420</v>
      </c>
      <c r="C41" s="275"/>
      <c r="D41" s="275"/>
    </row>
    <row r="42" spans="1:4" ht="12.75">
      <c r="A42" s="87" t="s">
        <v>118</v>
      </c>
      <c r="B42" s="63">
        <f>'CONTO EC SEMPLICE'!D44</f>
        <v>0</v>
      </c>
      <c r="C42" s="275"/>
      <c r="D42" s="275"/>
    </row>
    <row r="43" spans="1:4" ht="12.75">
      <c r="A43" s="92" t="s">
        <v>119</v>
      </c>
      <c r="B43" s="63">
        <f>'CONTO EC SEMPLICE'!D45</f>
        <v>0</v>
      </c>
      <c r="C43" s="275"/>
      <c r="D43" s="275"/>
    </row>
    <row r="44" spans="1:4" ht="12.75">
      <c r="A44" s="87" t="s">
        <v>120</v>
      </c>
      <c r="B44" s="63">
        <f>'CONTO EC SEMPLICE'!D46</f>
        <v>0</v>
      </c>
      <c r="C44" s="275"/>
      <c r="D44" s="275"/>
    </row>
    <row r="45" spans="1:4" ht="13.5" thickBot="1">
      <c r="A45" s="92" t="s">
        <v>121</v>
      </c>
      <c r="B45" s="63">
        <f>'CONTO EC SEMPLICE'!D47</f>
        <v>0</v>
      </c>
      <c r="C45" s="275"/>
      <c r="D45" s="275"/>
    </row>
    <row r="46" spans="1:4" ht="13.5" thickBot="1">
      <c r="A46" s="80" t="s">
        <v>89</v>
      </c>
      <c r="B46" s="79">
        <f>SUM(B36:B45)</f>
        <v>54520</v>
      </c>
      <c r="C46" s="79">
        <f>SUM(C36:C45)</f>
        <v>0</v>
      </c>
      <c r="D46" s="79">
        <f>SUM(D36:D45)</f>
        <v>0</v>
      </c>
    </row>
    <row r="47" spans="1:4" ht="13.5" thickBot="1">
      <c r="A47" s="80" t="s">
        <v>105</v>
      </c>
      <c r="B47" s="79">
        <f>+B34+B46</f>
        <v>105530</v>
      </c>
      <c r="C47" s="79">
        <f>+C34+C46</f>
        <v>0</v>
      </c>
      <c r="D47" s="79">
        <f>+D34+D46</f>
        <v>0</v>
      </c>
    </row>
    <row r="48" spans="1:4" ht="13.5" thickBot="1">
      <c r="A48" s="78" t="s">
        <v>132</v>
      </c>
      <c r="B48" s="79">
        <f>+B14-B47</f>
        <v>80470</v>
      </c>
      <c r="C48" s="79">
        <f>+C14-C47</f>
        <v>0</v>
      </c>
      <c r="D48" s="79">
        <f>+D14-D47</f>
        <v>0</v>
      </c>
    </row>
    <row r="49" spans="1:4" ht="13.5" thickBot="1">
      <c r="A49" s="78" t="s">
        <v>144</v>
      </c>
      <c r="B49" s="79">
        <f>'PIANO CASSA'!O124</f>
        <v>9.301666666666678</v>
      </c>
      <c r="C49" s="79">
        <f>'PIANO CASSA'!P124</f>
        <v>0</v>
      </c>
      <c r="D49" s="79">
        <f>'PIANO CASSA'!Q124</f>
        <v>0</v>
      </c>
    </row>
    <row r="50" spans="1:4" ht="13.5" thickBot="1">
      <c r="A50" s="78" t="s">
        <v>145</v>
      </c>
      <c r="B50" s="79">
        <f>'PIANO CASSA'!O125</f>
        <v>-1028.1249999999995</v>
      </c>
      <c r="C50" s="79">
        <f>'PIANO CASSA'!P125</f>
        <v>0</v>
      </c>
      <c r="D50" s="79">
        <f>'PIANO CASSA'!Q125</f>
        <v>0</v>
      </c>
    </row>
    <row r="51" spans="1:4" ht="13.5" thickBot="1">
      <c r="A51" s="78" t="s">
        <v>146</v>
      </c>
      <c r="B51" s="79">
        <f>B48+B49+B50</f>
        <v>79451.17666666667</v>
      </c>
      <c r="C51" s="79">
        <f>C48+C49+C50</f>
        <v>0</v>
      </c>
      <c r="D51" s="79">
        <f>D48+D49+D50</f>
        <v>0</v>
      </c>
    </row>
    <row r="52" spans="1:4" ht="13.5" thickBot="1">
      <c r="A52" s="78" t="s">
        <v>148</v>
      </c>
      <c r="B52" s="79">
        <f>B51*24%</f>
        <v>19068.2824</v>
      </c>
      <c r="C52" s="79">
        <f>C51*24%</f>
        <v>0</v>
      </c>
      <c r="D52" s="79">
        <f>D51*24%</f>
        <v>0</v>
      </c>
    </row>
    <row r="53" spans="1:4" ht="13.5" thickBot="1">
      <c r="A53" s="78" t="s">
        <v>149</v>
      </c>
      <c r="B53" s="79">
        <f>3.75%*(B51-B50)</f>
        <v>3017.9738125</v>
      </c>
      <c r="C53" s="79">
        <f>3.75%*(C51-C50)</f>
        <v>0</v>
      </c>
      <c r="D53" s="79">
        <f>3.75%*(D51-D50)</f>
        <v>0</v>
      </c>
    </row>
    <row r="54" spans="1:4" ht="13.5" thickBot="1">
      <c r="A54" s="78" t="s">
        <v>147</v>
      </c>
      <c r="B54" s="79">
        <f>B51-B52-B53</f>
        <v>57364.92045416667</v>
      </c>
      <c r="C54" s="79">
        <f>C51-C52-C53</f>
        <v>0</v>
      </c>
      <c r="D54" s="79">
        <f>D51-D52-D53</f>
        <v>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46.7109375" style="254" customWidth="1"/>
    <col min="2" max="2" width="13.140625" style="254" customWidth="1"/>
    <col min="3" max="3" width="11.28125" style="254" bestFit="1" customWidth="1"/>
    <col min="4" max="4" width="13.140625" style="254" customWidth="1"/>
    <col min="5" max="16384" width="9.140625" style="254" customWidth="1"/>
  </cols>
  <sheetData>
    <row r="2" spans="1:4" ht="15">
      <c r="A2" s="252" t="s">
        <v>151</v>
      </c>
      <c r="B2" s="253"/>
      <c r="C2" s="253"/>
      <c r="D2" s="253"/>
    </row>
    <row r="3" spans="1:4" ht="15">
      <c r="A3" s="255"/>
      <c r="B3" s="253"/>
      <c r="C3" s="253"/>
      <c r="D3" s="253"/>
    </row>
    <row r="4" spans="1:4" ht="15">
      <c r="A4" s="252" t="s">
        <v>190</v>
      </c>
      <c r="B4" s="253"/>
      <c r="C4" s="253"/>
      <c r="D4" s="253"/>
    </row>
    <row r="5" spans="1:4" ht="15">
      <c r="A5" s="256" t="s">
        <v>152</v>
      </c>
      <c r="B5" s="253" t="s">
        <v>183</v>
      </c>
      <c r="C5" s="253" t="s">
        <v>184</v>
      </c>
      <c r="D5" s="253" t="s">
        <v>185</v>
      </c>
    </row>
    <row r="6" spans="1:4" ht="15">
      <c r="A6" s="257" t="s">
        <v>153</v>
      </c>
      <c r="B6" s="258"/>
      <c r="C6" s="258"/>
      <c r="D6" s="258"/>
    </row>
    <row r="7" spans="1:4" ht="15">
      <c r="A7" s="257" t="s">
        <v>154</v>
      </c>
      <c r="B7" s="258"/>
      <c r="C7" s="258"/>
      <c r="D7" s="258"/>
    </row>
    <row r="8" spans="1:4" ht="15">
      <c r="A8" s="257" t="s">
        <v>155</v>
      </c>
      <c r="B8" s="258"/>
      <c r="C8" s="258"/>
      <c r="D8" s="258"/>
    </row>
    <row r="9" spans="1:4" ht="15">
      <c r="A9" s="257" t="s">
        <v>156</v>
      </c>
      <c r="B9" s="258"/>
      <c r="C9" s="258"/>
      <c r="D9" s="258"/>
    </row>
    <row r="10" spans="1:4" ht="15">
      <c r="A10" s="252" t="s">
        <v>157</v>
      </c>
      <c r="B10" s="259">
        <f>SUM(B6:B9)</f>
        <v>0</v>
      </c>
      <c r="C10" s="259">
        <f>SUM(C6:C9)</f>
        <v>0</v>
      </c>
      <c r="D10" s="259">
        <f>SUM(D6:D9)</f>
        <v>0</v>
      </c>
    </row>
    <row r="11" spans="1:4" ht="15">
      <c r="A11" s="257"/>
      <c r="B11" s="260"/>
      <c r="C11" s="258"/>
      <c r="D11" s="258"/>
    </row>
    <row r="12" spans="1:4" ht="15">
      <c r="A12" s="261" t="s">
        <v>158</v>
      </c>
      <c r="B12" s="259"/>
      <c r="C12" s="259"/>
      <c r="D12" s="259"/>
    </row>
    <row r="13" spans="1:4" ht="15">
      <c r="A13" s="262" t="s">
        <v>186</v>
      </c>
      <c r="B13" s="258"/>
      <c r="C13" s="258"/>
      <c r="D13" s="258"/>
    </row>
    <row r="14" spans="1:4" ht="15">
      <c r="A14" s="262" t="s">
        <v>159</v>
      </c>
      <c r="B14" s="258"/>
      <c r="C14" s="258"/>
      <c r="D14" s="258"/>
    </row>
    <row r="15" spans="1:4" ht="15">
      <c r="A15" s="257" t="s">
        <v>187</v>
      </c>
      <c r="B15" s="258"/>
      <c r="C15" s="258"/>
      <c r="D15" s="258"/>
    </row>
    <row r="16" spans="1:4" ht="15">
      <c r="A16" s="257" t="s">
        <v>159</v>
      </c>
      <c r="B16" s="258"/>
      <c r="C16" s="258"/>
      <c r="D16" s="258"/>
    </row>
    <row r="17" spans="1:4" ht="15">
      <c r="A17" s="257" t="s">
        <v>188</v>
      </c>
      <c r="B17" s="260">
        <f>B13-B14+B15-B16</f>
        <v>0</v>
      </c>
      <c r="C17" s="260">
        <f>C13-C14+C15-C16</f>
        <v>0</v>
      </c>
      <c r="D17" s="260">
        <f>D13-D14+D15-D16</f>
        <v>0</v>
      </c>
    </row>
    <row r="18" spans="1:4" ht="15">
      <c r="A18" s="257"/>
      <c r="B18" s="260"/>
      <c r="C18" s="258"/>
      <c r="D18" s="258"/>
    </row>
    <row r="19" spans="1:4" ht="15">
      <c r="A19" s="261" t="s">
        <v>160</v>
      </c>
      <c r="B19" s="259">
        <f>B10+B17</f>
        <v>0</v>
      </c>
      <c r="C19" s="259">
        <f>C10+C17</f>
        <v>0</v>
      </c>
      <c r="D19" s="259">
        <f>D10+D17</f>
        <v>0</v>
      </c>
    </row>
    <row r="20" spans="1:4" ht="15">
      <c r="A20" s="263"/>
      <c r="B20" s="258"/>
      <c r="C20" s="258"/>
      <c r="D20" s="258"/>
    </row>
    <row r="21" spans="1:4" ht="15">
      <c r="A21" s="261" t="s">
        <v>189</v>
      </c>
      <c r="B21" s="253" t="s">
        <v>183</v>
      </c>
      <c r="C21" s="253" t="s">
        <v>184</v>
      </c>
      <c r="D21" s="253" t="s">
        <v>185</v>
      </c>
    </row>
    <row r="22" spans="1:4" ht="15">
      <c r="A22" s="257" t="s">
        <v>161</v>
      </c>
      <c r="B22" s="258"/>
      <c r="C22" s="258"/>
      <c r="D22" s="258"/>
    </row>
    <row r="23" spans="1:4" ht="15">
      <c r="A23" s="257" t="s">
        <v>162</v>
      </c>
      <c r="B23" s="258"/>
      <c r="C23" s="258"/>
      <c r="D23" s="258"/>
    </row>
    <row r="24" spans="1:4" ht="15">
      <c r="A24" s="257" t="s">
        <v>163</v>
      </c>
      <c r="B24" s="258"/>
      <c r="C24" s="258"/>
      <c r="D24" s="258"/>
    </row>
    <row r="25" spans="1:4" ht="15">
      <c r="A25" s="257" t="s">
        <v>164</v>
      </c>
      <c r="B25" s="260">
        <f>SUM(B22:B24)</f>
        <v>0</v>
      </c>
      <c r="C25" s="260">
        <f>SUM(C22:C24)</f>
        <v>0</v>
      </c>
      <c r="D25" s="260">
        <f>SUM(D22:D24)</f>
        <v>0</v>
      </c>
    </row>
    <row r="26" spans="1:4" ht="15">
      <c r="A26" s="263"/>
      <c r="B26" s="258"/>
      <c r="C26" s="258"/>
      <c r="D26" s="258"/>
    </row>
    <row r="27" spans="1:4" ht="15">
      <c r="A27" s="257" t="s">
        <v>165</v>
      </c>
      <c r="B27" s="258"/>
      <c r="C27" s="258"/>
      <c r="D27" s="258"/>
    </row>
    <row r="28" spans="1:4" ht="15">
      <c r="A28" s="261" t="s">
        <v>166</v>
      </c>
      <c r="B28" s="259">
        <f>B27+B25</f>
        <v>0</v>
      </c>
      <c r="C28" s="259">
        <f>C27+C25</f>
        <v>0</v>
      </c>
      <c r="D28" s="259">
        <f>D27+D25</f>
        <v>0</v>
      </c>
    </row>
    <row r="29" spans="1:4" ht="15">
      <c r="A29" s="263"/>
      <c r="B29" s="258"/>
      <c r="C29" s="258"/>
      <c r="D29" s="258"/>
    </row>
    <row r="30" spans="1:4" ht="15">
      <c r="A30" s="257" t="s">
        <v>167</v>
      </c>
      <c r="B30" s="258"/>
      <c r="C30" s="258"/>
      <c r="D30" s="258"/>
    </row>
    <row r="31" spans="1:4" ht="15">
      <c r="A31" s="257" t="s">
        <v>168</v>
      </c>
      <c r="B31" s="258"/>
      <c r="C31" s="258"/>
      <c r="D31" s="258"/>
    </row>
    <row r="32" spans="1:4" ht="15">
      <c r="A32" s="257" t="s">
        <v>169</v>
      </c>
      <c r="B32" s="258"/>
      <c r="C32" s="258"/>
      <c r="D32" s="258"/>
    </row>
    <row r="33" spans="1:4" ht="15">
      <c r="A33" s="261" t="s">
        <v>191</v>
      </c>
      <c r="B33" s="259">
        <f>SUM(B30:B32)</f>
        <v>0</v>
      </c>
      <c r="C33" s="259">
        <f>SUM(C30:C32)</f>
        <v>0</v>
      </c>
      <c r="D33" s="259">
        <f>SUM(D30:D32)</f>
        <v>0</v>
      </c>
    </row>
    <row r="34" spans="1:4" ht="15">
      <c r="A34" s="261" t="s">
        <v>170</v>
      </c>
      <c r="B34" s="259">
        <f>B28+B33</f>
        <v>0</v>
      </c>
      <c r="C34" s="259">
        <f>C28+C33</f>
        <v>0</v>
      </c>
      <c r="D34" s="259">
        <f>D28+D33</f>
        <v>0</v>
      </c>
    </row>
    <row r="35" spans="1:5" ht="15">
      <c r="A35" s="262"/>
      <c r="B35" s="264"/>
      <c r="C35" s="264"/>
      <c r="D35" s="264"/>
      <c r="E35" s="265"/>
    </row>
    <row r="40" spans="1:4" ht="15">
      <c r="A40" s="252" t="s">
        <v>171</v>
      </c>
      <c r="B40" s="253" t="s">
        <v>183</v>
      </c>
      <c r="C40" s="253" t="s">
        <v>184</v>
      </c>
      <c r="D40" s="253" t="s">
        <v>185</v>
      </c>
    </row>
    <row r="41" spans="1:4" ht="15">
      <c r="A41" s="266" t="s">
        <v>172</v>
      </c>
      <c r="B41" s="267"/>
      <c r="C41" s="268"/>
      <c r="D41" s="268"/>
    </row>
    <row r="42" spans="1:4" ht="15">
      <c r="A42" s="262" t="s">
        <v>173</v>
      </c>
      <c r="B42" s="267"/>
      <c r="C42" s="268"/>
      <c r="D42" s="268"/>
    </row>
    <row r="43" spans="1:4" ht="15">
      <c r="A43" s="269" t="s">
        <v>174</v>
      </c>
      <c r="B43" s="267"/>
      <c r="C43" s="270"/>
      <c r="D43" s="270"/>
    </row>
    <row r="44" spans="1:4" ht="45">
      <c r="A44" s="271" t="s">
        <v>175</v>
      </c>
      <c r="B44" s="267"/>
      <c r="C44" s="270"/>
      <c r="D44" s="270"/>
    </row>
    <row r="45" spans="1:4" ht="15">
      <c r="A45" s="272" t="s">
        <v>196</v>
      </c>
      <c r="B45" s="267"/>
      <c r="C45" s="270"/>
      <c r="D45" s="270"/>
    </row>
    <row r="46" spans="1:4" ht="15">
      <c r="A46" s="272" t="s">
        <v>176</v>
      </c>
      <c r="B46" s="267"/>
      <c r="C46" s="270"/>
      <c r="D46" s="270"/>
    </row>
    <row r="47" spans="1:4" ht="15">
      <c r="A47" s="272" t="s">
        <v>197</v>
      </c>
      <c r="B47" s="267"/>
      <c r="C47" s="270"/>
      <c r="D47" s="270"/>
    </row>
    <row r="48" spans="1:4" ht="15">
      <c r="A48" s="272" t="s">
        <v>177</v>
      </c>
      <c r="B48" s="267"/>
      <c r="C48" s="270"/>
      <c r="D48" s="270"/>
    </row>
    <row r="49" spans="1:4" ht="15">
      <c r="A49" s="273" t="s">
        <v>178</v>
      </c>
      <c r="B49" s="274">
        <f>SUM(B41:B48)</f>
        <v>0</v>
      </c>
      <c r="C49" s="274">
        <f>SUM(C41:C48)</f>
        <v>0</v>
      </c>
      <c r="D49" s="274">
        <f>SUM(D41:D48)</f>
        <v>0</v>
      </c>
    </row>
    <row r="50" spans="1:4" ht="15">
      <c r="A50" s="273"/>
      <c r="B50" s="267"/>
      <c r="C50" s="267"/>
      <c r="D50" s="267"/>
    </row>
    <row r="51" spans="1:4" ht="30">
      <c r="A51" s="271" t="s">
        <v>179</v>
      </c>
      <c r="B51" s="267"/>
      <c r="C51" s="270"/>
      <c r="D51" s="270"/>
    </row>
    <row r="52" spans="1:4" ht="30">
      <c r="A52" s="271" t="s">
        <v>180</v>
      </c>
      <c r="B52" s="267"/>
      <c r="C52" s="270"/>
      <c r="D52" s="270"/>
    </row>
    <row r="53" spans="1:4" ht="15">
      <c r="A53" s="272" t="s">
        <v>181</v>
      </c>
      <c r="B53" s="267"/>
      <c r="C53" s="270"/>
      <c r="D53" s="270"/>
    </row>
    <row r="54" spans="1:4" ht="15">
      <c r="A54" s="272" t="s">
        <v>192</v>
      </c>
      <c r="B54" s="267"/>
      <c r="C54" s="270"/>
      <c r="D54" s="270"/>
    </row>
    <row r="55" spans="1:4" ht="15">
      <c r="A55" s="272" t="s">
        <v>198</v>
      </c>
      <c r="B55" s="267"/>
      <c r="C55" s="270"/>
      <c r="D55" s="270"/>
    </row>
    <row r="56" spans="1:4" ht="15">
      <c r="A56" s="273" t="s">
        <v>178</v>
      </c>
      <c r="B56" s="274">
        <f>SUM(B51:B55)</f>
        <v>0</v>
      </c>
      <c r="C56" s="274">
        <f>SUM(C51:C55)</f>
        <v>0</v>
      </c>
      <c r="D56" s="274">
        <f>SUM(D51:D55)</f>
        <v>0</v>
      </c>
    </row>
    <row r="57" spans="1:4" ht="15">
      <c r="A57" s="273" t="s">
        <v>182</v>
      </c>
      <c r="B57" s="274">
        <f>B49-B56</f>
        <v>0</v>
      </c>
      <c r="C57" s="274">
        <f>C49-C56</f>
        <v>0</v>
      </c>
      <c r="D57" s="274">
        <f>D49-D56</f>
        <v>0</v>
      </c>
    </row>
    <row r="58" spans="1:4" ht="15">
      <c r="A58" s="272"/>
      <c r="B58" s="270"/>
      <c r="C58" s="270"/>
      <c r="D58" s="2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Federica</cp:lastModifiedBy>
  <dcterms:created xsi:type="dcterms:W3CDTF">2012-02-05T16:12:40Z</dcterms:created>
  <dcterms:modified xsi:type="dcterms:W3CDTF">2019-02-06T17:08:09Z</dcterms:modified>
  <cp:category/>
  <cp:version/>
  <cp:contentType/>
  <cp:contentStatus/>
</cp:coreProperties>
</file>